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346DF0CE-2F41-4C11-87F9-5A738B6F84DE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'NECO-COMBINED'!$B$2:$AX$159</definedName>
    <definedName name="_xlnm.Print_Area" localSheetId="2">'NECO-ELECTRIC'!$B$2:$AX$159</definedName>
    <definedName name="_xlnm.Print_Area" localSheetId="3">'NECO-GAS'!$B$2:$AX$159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2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55" i="33" l="1"/>
  <c r="AW154" i="33"/>
  <c r="AW153" i="33"/>
  <c r="AW152" i="33"/>
  <c r="AW151" i="33"/>
  <c r="AW150" i="33"/>
  <c r="AW147" i="33"/>
  <c r="AW148" i="33" s="1"/>
  <c r="AW146" i="33"/>
  <c r="AW145" i="33"/>
  <c r="AW144" i="33"/>
  <c r="AW143" i="33"/>
  <c r="AW140" i="33"/>
  <c r="AW139" i="33"/>
  <c r="AW138" i="33"/>
  <c r="AW141" i="33" s="1"/>
  <c r="AW137" i="33"/>
  <c r="AW136" i="33"/>
  <c r="AW133" i="33"/>
  <c r="AW132" i="33"/>
  <c r="AW131" i="33"/>
  <c r="AW130" i="33"/>
  <c r="AW129" i="33"/>
  <c r="AW134" i="33" s="1"/>
  <c r="AW126" i="33"/>
  <c r="AW125" i="33"/>
  <c r="AW124" i="33"/>
  <c r="AW123" i="33"/>
  <c r="AW122" i="33"/>
  <c r="AW127" i="33" s="1"/>
  <c r="AW119" i="33"/>
  <c r="AW120" i="33" s="1"/>
  <c r="AW118" i="33"/>
  <c r="AW117" i="33"/>
  <c r="AW116" i="33"/>
  <c r="AW115" i="33"/>
  <c r="AW112" i="33"/>
  <c r="AW111" i="33"/>
  <c r="AW110" i="33"/>
  <c r="AW113" i="33" s="1"/>
  <c r="AW109" i="33"/>
  <c r="AW108" i="33"/>
  <c r="AW105" i="33"/>
  <c r="AW104" i="33"/>
  <c r="AW103" i="33"/>
  <c r="AW102" i="33"/>
  <c r="AW101" i="33"/>
  <c r="AW106" i="33" s="1"/>
  <c r="AW98" i="33"/>
  <c r="AW97" i="33"/>
  <c r="AW96" i="33"/>
  <c r="AW95" i="33"/>
  <c r="AW99" i="33" s="1"/>
  <c r="AW94" i="33"/>
  <c r="AW84" i="33"/>
  <c r="AW85" i="33" s="1"/>
  <c r="AW83" i="33"/>
  <c r="AW82" i="33"/>
  <c r="AW81" i="33"/>
  <c r="AW80" i="33"/>
  <c r="AW77" i="33"/>
  <c r="AW78" i="33" s="1"/>
  <c r="AW76" i="33"/>
  <c r="AW75" i="33"/>
  <c r="AW74" i="33"/>
  <c r="AW73" i="33"/>
  <c r="AW70" i="33"/>
  <c r="AW69" i="33"/>
  <c r="AW68" i="33"/>
  <c r="AW67" i="33"/>
  <c r="AW66" i="33"/>
  <c r="AW71" i="33" s="1"/>
  <c r="AW63" i="33"/>
  <c r="AW64" i="33" s="1"/>
  <c r="AW62" i="33"/>
  <c r="AW61" i="33"/>
  <c r="AW60" i="33"/>
  <c r="AW59" i="33"/>
  <c r="AW56" i="33"/>
  <c r="AW55" i="33"/>
  <c r="AW54" i="33"/>
  <c r="AW57" i="33" s="1"/>
  <c r="AW53" i="33"/>
  <c r="AW52" i="33"/>
  <c r="AW49" i="33"/>
  <c r="AW48" i="33"/>
  <c r="AW47" i="33"/>
  <c r="AW46" i="33"/>
  <c r="AW45" i="33"/>
  <c r="AW50" i="33" s="1"/>
  <c r="AW42" i="33"/>
  <c r="AW41" i="33"/>
  <c r="AW40" i="33"/>
  <c r="AW39" i="33"/>
  <c r="AW38" i="33"/>
  <c r="AW43" i="33" s="1"/>
  <c r="AW35" i="33"/>
  <c r="AW36" i="33" s="1"/>
  <c r="AW34" i="33"/>
  <c r="AW33" i="33"/>
  <c r="AW32" i="33"/>
  <c r="AW31" i="33"/>
  <c r="AW28" i="33"/>
  <c r="AW27" i="33"/>
  <c r="AW26" i="33"/>
  <c r="AW29" i="33" s="1"/>
  <c r="AW25" i="33"/>
  <c r="AW24" i="33"/>
  <c r="AW21" i="33"/>
  <c r="AW20" i="33"/>
  <c r="AW19" i="33"/>
  <c r="AW18" i="33"/>
  <c r="AW17" i="33"/>
  <c r="AW22" i="33" s="1"/>
  <c r="AW14" i="33"/>
  <c r="AW13" i="33"/>
  <c r="AW12" i="33"/>
  <c r="AW11" i="33"/>
  <c r="AW10" i="33"/>
  <c r="AW15" i="33" s="1"/>
  <c r="AK155" i="33"/>
  <c r="AK154" i="33"/>
  <c r="AK153" i="33"/>
  <c r="AK152" i="33"/>
  <c r="AK151" i="33"/>
  <c r="AK150" i="33"/>
  <c r="AK148" i="33"/>
  <c r="AK147" i="33"/>
  <c r="AK146" i="33"/>
  <c r="AK145" i="33"/>
  <c r="AK144" i="33"/>
  <c r="AK143" i="33"/>
  <c r="AK141" i="33"/>
  <c r="AK140" i="33"/>
  <c r="AK139" i="33"/>
  <c r="AK138" i="33"/>
  <c r="AK137" i="33"/>
  <c r="AK136" i="33"/>
  <c r="AK134" i="33"/>
  <c r="AK133" i="33"/>
  <c r="AK132" i="33"/>
  <c r="AK131" i="33"/>
  <c r="AK130" i="33"/>
  <c r="AK129" i="33"/>
  <c r="AK127" i="33"/>
  <c r="AK126" i="33"/>
  <c r="AK125" i="33"/>
  <c r="AK124" i="33"/>
  <c r="AK123" i="33"/>
  <c r="AK122" i="33"/>
  <c r="AK120" i="33"/>
  <c r="AK119" i="33"/>
  <c r="AK118" i="33"/>
  <c r="AK117" i="33"/>
  <c r="AK116" i="33"/>
  <c r="AK115" i="33"/>
  <c r="AK113" i="33"/>
  <c r="AK112" i="33"/>
  <c r="AK111" i="33"/>
  <c r="AK110" i="33"/>
  <c r="AK109" i="33"/>
  <c r="AK108" i="33"/>
  <c r="AK106" i="33"/>
  <c r="AK105" i="33"/>
  <c r="AK104" i="33"/>
  <c r="AK103" i="33"/>
  <c r="AK102" i="33"/>
  <c r="AK101" i="33"/>
  <c r="AK99" i="33"/>
  <c r="AK98" i="33"/>
  <c r="AK97" i="33"/>
  <c r="AK96" i="33"/>
  <c r="AK95" i="33"/>
  <c r="AK94" i="33"/>
  <c r="AK85" i="33"/>
  <c r="AK84" i="33"/>
  <c r="AK83" i="33"/>
  <c r="AK82" i="33"/>
  <c r="AK81" i="33"/>
  <c r="AK80" i="33"/>
  <c r="AK78" i="33"/>
  <c r="AK77" i="33"/>
  <c r="AK76" i="33"/>
  <c r="AK75" i="33"/>
  <c r="AK74" i="33"/>
  <c r="AK73" i="33"/>
  <c r="AK71" i="33"/>
  <c r="AK70" i="33"/>
  <c r="AK69" i="33"/>
  <c r="AK68" i="33"/>
  <c r="AK67" i="33"/>
  <c r="AK66" i="33"/>
  <c r="AK64" i="33"/>
  <c r="AK63" i="33"/>
  <c r="AK62" i="33"/>
  <c r="AK61" i="33"/>
  <c r="AK60" i="33"/>
  <c r="AK59" i="33"/>
  <c r="AK57" i="33"/>
  <c r="AK56" i="33"/>
  <c r="AK55" i="33"/>
  <c r="AK54" i="33"/>
  <c r="AK53" i="33"/>
  <c r="AK52" i="33"/>
  <c r="AK50" i="33"/>
  <c r="AK49" i="33"/>
  <c r="AK48" i="33"/>
  <c r="AK47" i="33"/>
  <c r="AK46" i="33"/>
  <c r="AK45" i="33"/>
  <c r="AK43" i="33"/>
  <c r="AK42" i="33"/>
  <c r="AK41" i="33"/>
  <c r="AK40" i="33"/>
  <c r="AK39" i="33"/>
  <c r="AK38" i="33"/>
  <c r="AK36" i="33"/>
  <c r="AK35" i="33"/>
  <c r="AK34" i="33"/>
  <c r="AK33" i="33"/>
  <c r="AK32" i="33"/>
  <c r="AK31" i="33"/>
  <c r="AK29" i="33"/>
  <c r="AK28" i="33"/>
  <c r="AK27" i="33"/>
  <c r="AK26" i="33"/>
  <c r="AK25" i="33"/>
  <c r="AK24" i="33"/>
  <c r="AK22" i="33"/>
  <c r="AK21" i="33"/>
  <c r="AK20" i="33"/>
  <c r="AK19" i="33"/>
  <c r="AK18" i="33"/>
  <c r="AK17" i="33"/>
  <c r="AK15" i="33"/>
  <c r="AK14" i="33"/>
  <c r="AK13" i="33"/>
  <c r="AK12" i="33"/>
  <c r="AK11" i="33"/>
  <c r="AK10" i="33"/>
  <c r="Y113" i="27" l="1"/>
  <c r="Y113" i="11"/>
  <c r="Y106" i="27"/>
  <c r="Y106" i="11"/>
  <c r="Y99" i="27"/>
  <c r="Z147" i="33"/>
  <c r="Z146" i="33"/>
  <c r="Z145" i="33"/>
  <c r="Z144" i="33"/>
  <c r="Z143" i="33"/>
  <c r="Z140" i="33"/>
  <c r="Z141" i="33" s="1"/>
  <c r="Z139" i="33"/>
  <c r="Z138" i="33"/>
  <c r="Z137" i="33"/>
  <c r="Z136" i="33"/>
  <c r="Z133" i="33"/>
  <c r="Z132" i="33"/>
  <c r="Z131" i="33"/>
  <c r="Z130" i="33"/>
  <c r="Z129" i="33"/>
  <c r="Z126" i="33"/>
  <c r="Z125" i="33"/>
  <c r="Z124" i="33"/>
  <c r="Z123" i="33"/>
  <c r="Z122" i="33"/>
  <c r="Z127" i="33" s="1"/>
  <c r="Z112" i="33"/>
  <c r="Z111" i="33"/>
  <c r="Z110" i="33"/>
  <c r="Z109" i="33"/>
  <c r="Z113" i="33" s="1"/>
  <c r="Z108" i="33"/>
  <c r="Z105" i="33"/>
  <c r="Z104" i="33"/>
  <c r="Z103" i="33"/>
  <c r="Z102" i="33"/>
  <c r="Z101" i="33"/>
  <c r="Z98" i="33"/>
  <c r="Z119" i="33" s="1"/>
  <c r="Z97" i="33"/>
  <c r="Z118" i="33" s="1"/>
  <c r="Z96" i="33"/>
  <c r="Z117" i="33" s="1"/>
  <c r="Z95" i="33"/>
  <c r="Z116" i="33" s="1"/>
  <c r="Z94" i="33"/>
  <c r="Z115" i="33" s="1"/>
  <c r="Z70" i="33"/>
  <c r="Z69" i="33"/>
  <c r="Z68" i="33"/>
  <c r="Z67" i="33"/>
  <c r="Z66" i="33"/>
  <c r="Z63" i="33"/>
  <c r="Z62" i="33"/>
  <c r="Z61" i="33"/>
  <c r="Z60" i="33"/>
  <c r="Z59" i="33"/>
  <c r="Z64" i="33" s="1"/>
  <c r="Z56" i="33"/>
  <c r="Z55" i="33"/>
  <c r="Z54" i="33"/>
  <c r="Z53" i="33"/>
  <c r="Z57" i="33" s="1"/>
  <c r="Z52" i="33"/>
  <c r="Z49" i="33"/>
  <c r="Z48" i="33"/>
  <c r="Z47" i="33"/>
  <c r="Z46" i="33"/>
  <c r="Z45" i="33"/>
  <c r="Z50" i="33" s="1"/>
  <c r="Z42" i="33"/>
  <c r="Z41" i="33"/>
  <c r="Z40" i="33"/>
  <c r="Z39" i="33"/>
  <c r="Z38" i="33"/>
  <c r="Z35" i="33"/>
  <c r="Z34" i="33"/>
  <c r="Z33" i="33"/>
  <c r="Z32" i="33"/>
  <c r="Z31" i="33"/>
  <c r="Z28" i="33"/>
  <c r="Z27" i="33"/>
  <c r="Z26" i="33"/>
  <c r="Z25" i="33"/>
  <c r="Z24" i="33"/>
  <c r="Z29" i="33" s="1"/>
  <c r="Z21" i="33"/>
  <c r="Z20" i="33"/>
  <c r="Z19" i="33"/>
  <c r="Z18" i="33"/>
  <c r="Z17" i="33"/>
  <c r="Z22" i="33" s="1"/>
  <c r="Z14" i="33"/>
  <c r="Z13" i="33"/>
  <c r="Z12" i="33"/>
  <c r="Z11" i="33"/>
  <c r="Z10" i="33"/>
  <c r="Z8" i="33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71" i="33" l="1"/>
  <c r="Z153" i="33"/>
  <c r="Z43" i="33"/>
  <c r="Z99" i="33"/>
  <c r="Z154" i="33"/>
  <c r="Z83" i="33"/>
  <c r="Z106" i="33"/>
  <c r="Z36" i="33"/>
  <c r="Z84" i="33"/>
  <c r="Z15" i="33"/>
  <c r="Z120" i="33"/>
  <c r="Z150" i="33"/>
  <c r="Z151" i="33"/>
  <c r="Z152" i="33"/>
  <c r="Z80" i="33"/>
  <c r="Z81" i="33"/>
  <c r="Z82" i="33"/>
  <c r="H170" i="18"/>
  <c r="G170" i="18"/>
  <c r="F170" i="18"/>
  <c r="H169" i="18"/>
  <c r="G169" i="18"/>
  <c r="F169" i="18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Z85" i="33" l="1"/>
  <c r="Z155" i="33"/>
  <c r="X78" i="27"/>
  <c r="X78" i="11"/>
  <c r="Q3022" i="25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AJ113" i="27" s="1"/>
  <c r="X106" i="27"/>
  <c r="AJ106" i="27" s="1"/>
  <c r="X84" i="27"/>
  <c r="W84" i="27"/>
  <c r="X83" i="27"/>
  <c r="AJ83" i="27" s="1"/>
  <c r="W83" i="27"/>
  <c r="X82" i="27"/>
  <c r="W82" i="27"/>
  <c r="X81" i="27"/>
  <c r="W81" i="27"/>
  <c r="X80" i="27"/>
  <c r="X85" i="27" s="1"/>
  <c r="AJ85" i="27" s="1"/>
  <c r="W80" i="27"/>
  <c r="W85" i="27" s="1"/>
  <c r="X99" i="27"/>
  <c r="X113" i="11"/>
  <c r="X106" i="11"/>
  <c r="AJ106" i="11" s="1"/>
  <c r="X84" i="11"/>
  <c r="W84" i="11"/>
  <c r="X83" i="11"/>
  <c r="W83" i="11"/>
  <c r="X82" i="11"/>
  <c r="W82" i="11"/>
  <c r="X81" i="11"/>
  <c r="AJ81" i="11" s="1"/>
  <c r="W81" i="11"/>
  <c r="W85" i="11" s="1"/>
  <c r="X80" i="11"/>
  <c r="W80" i="11"/>
  <c r="X99" i="11"/>
  <c r="AJ99" i="11" s="1"/>
  <c r="AJ148" i="33"/>
  <c r="AJ147" i="33"/>
  <c r="AJ146" i="33"/>
  <c r="AJ145" i="33"/>
  <c r="AJ144" i="33"/>
  <c r="AJ143" i="33"/>
  <c r="AJ141" i="33"/>
  <c r="AJ140" i="33"/>
  <c r="AJ139" i="33"/>
  <c r="AJ138" i="33"/>
  <c r="AJ137" i="33"/>
  <c r="AJ136" i="33"/>
  <c r="AJ134" i="33"/>
  <c r="AJ133" i="33"/>
  <c r="AJ132" i="33"/>
  <c r="AJ131" i="33"/>
  <c r="AJ130" i="33"/>
  <c r="AJ129" i="33"/>
  <c r="AJ127" i="33"/>
  <c r="AJ126" i="33"/>
  <c r="AJ125" i="33"/>
  <c r="AJ124" i="33"/>
  <c r="AJ123" i="33"/>
  <c r="AJ122" i="33"/>
  <c r="AJ102" i="33"/>
  <c r="AJ71" i="33"/>
  <c r="AJ70" i="33"/>
  <c r="AJ69" i="33"/>
  <c r="AJ68" i="33"/>
  <c r="AJ67" i="33"/>
  <c r="AJ66" i="33"/>
  <c r="AJ64" i="33"/>
  <c r="AJ63" i="33"/>
  <c r="AJ62" i="33"/>
  <c r="AJ61" i="33"/>
  <c r="AJ60" i="33"/>
  <c r="AJ59" i="33"/>
  <c r="AJ57" i="33"/>
  <c r="AJ56" i="33"/>
  <c r="AJ55" i="33"/>
  <c r="AJ54" i="33"/>
  <c r="AJ53" i="33"/>
  <c r="AJ52" i="33"/>
  <c r="AJ50" i="33"/>
  <c r="AJ49" i="33"/>
  <c r="AJ48" i="33"/>
  <c r="AJ47" i="33"/>
  <c r="AJ46" i="33"/>
  <c r="AJ45" i="33"/>
  <c r="AJ43" i="33"/>
  <c r="AJ42" i="33"/>
  <c r="AJ41" i="33"/>
  <c r="AJ40" i="33"/>
  <c r="AJ39" i="33"/>
  <c r="AJ38" i="33"/>
  <c r="AJ36" i="33"/>
  <c r="AJ35" i="33"/>
  <c r="AJ34" i="33"/>
  <c r="AJ33" i="33"/>
  <c r="AJ32" i="33"/>
  <c r="AJ31" i="33"/>
  <c r="AJ29" i="33"/>
  <c r="AJ28" i="33"/>
  <c r="AJ27" i="33"/>
  <c r="AJ26" i="33"/>
  <c r="AJ25" i="33"/>
  <c r="AJ24" i="33"/>
  <c r="AJ22" i="33"/>
  <c r="AJ21" i="33"/>
  <c r="AJ20" i="33"/>
  <c r="AJ19" i="33"/>
  <c r="AJ18" i="33"/>
  <c r="AJ17" i="33"/>
  <c r="AJ15" i="33"/>
  <c r="AJ14" i="33"/>
  <c r="AJ13" i="33"/>
  <c r="AJ12" i="33"/>
  <c r="AJ11" i="33"/>
  <c r="AJ10" i="33"/>
  <c r="AV147" i="33"/>
  <c r="AV146" i="33"/>
  <c r="AV145" i="33"/>
  <c r="AV144" i="33"/>
  <c r="AV143" i="33"/>
  <c r="AV148" i="33" s="1"/>
  <c r="AV140" i="33"/>
  <c r="AV139" i="33"/>
  <c r="AV138" i="33"/>
  <c r="AV137" i="33"/>
  <c r="AV136" i="33"/>
  <c r="AV141" i="33" s="1"/>
  <c r="AV133" i="33"/>
  <c r="AV132" i="33"/>
  <c r="AV131" i="33"/>
  <c r="AV130" i="33"/>
  <c r="AV129" i="33"/>
  <c r="AV134" i="33" s="1"/>
  <c r="AV126" i="33"/>
  <c r="AV125" i="33"/>
  <c r="AV124" i="33"/>
  <c r="AV123" i="33"/>
  <c r="AV122" i="33"/>
  <c r="AV127" i="33" s="1"/>
  <c r="AV70" i="33"/>
  <c r="AV69" i="33"/>
  <c r="AV68" i="33"/>
  <c r="AV67" i="33"/>
  <c r="AV66" i="33"/>
  <c r="AV71" i="33" s="1"/>
  <c r="AV63" i="33"/>
  <c r="AV62" i="33"/>
  <c r="AV61" i="33"/>
  <c r="AV60" i="33"/>
  <c r="AV59" i="33"/>
  <c r="AV64" i="33" s="1"/>
  <c r="AV56" i="33"/>
  <c r="AV55" i="33"/>
  <c r="AV54" i="33"/>
  <c r="AV53" i="33"/>
  <c r="AV52" i="33"/>
  <c r="AV57" i="33" s="1"/>
  <c r="AV49" i="33"/>
  <c r="AV48" i="33"/>
  <c r="AV47" i="33"/>
  <c r="AV46" i="33"/>
  <c r="AV45" i="33"/>
  <c r="AV50" i="33" s="1"/>
  <c r="AV42" i="33"/>
  <c r="AV41" i="33"/>
  <c r="AV40" i="33"/>
  <c r="AV39" i="33"/>
  <c r="AV38" i="33"/>
  <c r="AV43" i="33" s="1"/>
  <c r="AV35" i="33"/>
  <c r="AV34" i="33"/>
  <c r="AV33" i="33"/>
  <c r="AV32" i="33"/>
  <c r="AV31" i="33"/>
  <c r="AV36" i="33" s="1"/>
  <c r="AV28" i="33"/>
  <c r="AV27" i="33"/>
  <c r="AV26" i="33"/>
  <c r="AV25" i="33"/>
  <c r="AV24" i="33"/>
  <c r="AV29" i="33" s="1"/>
  <c r="AV21" i="33"/>
  <c r="AV20" i="33"/>
  <c r="AV19" i="33"/>
  <c r="AV18" i="33"/>
  <c r="AV17" i="33"/>
  <c r="AV22" i="33" s="1"/>
  <c r="AV14" i="33"/>
  <c r="AV13" i="33"/>
  <c r="AV12" i="33"/>
  <c r="AV11" i="33"/>
  <c r="AV10" i="33"/>
  <c r="AV15" i="33" s="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82" i="33" s="1"/>
  <c r="Y95" i="33"/>
  <c r="Y94" i="33"/>
  <c r="Y70" i="33"/>
  <c r="Y69" i="33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41" i="33" s="1"/>
  <c r="X133" i="33"/>
  <c r="X132" i="33"/>
  <c r="X131" i="33"/>
  <c r="X130" i="33"/>
  <c r="X129" i="33"/>
  <c r="X126" i="33"/>
  <c r="X127" i="33" s="1"/>
  <c r="X125" i="33"/>
  <c r="X124" i="33"/>
  <c r="X123" i="33"/>
  <c r="X122" i="33"/>
  <c r="X112" i="33"/>
  <c r="AV112" i="33" s="1"/>
  <c r="X111" i="33"/>
  <c r="AJ111" i="33" s="1"/>
  <c r="X110" i="33"/>
  <c r="AV110" i="33" s="1"/>
  <c r="X109" i="33"/>
  <c r="AJ109" i="33" s="1"/>
  <c r="X108" i="33"/>
  <c r="X105" i="33"/>
  <c r="AJ105" i="33" s="1"/>
  <c r="X104" i="33"/>
  <c r="AJ104" i="33" s="1"/>
  <c r="X103" i="33"/>
  <c r="AJ103" i="33" s="1"/>
  <c r="X102" i="33"/>
  <c r="AV102" i="33" s="1"/>
  <c r="X101" i="33"/>
  <c r="AJ101" i="33" s="1"/>
  <c r="X98" i="33"/>
  <c r="X154" i="33" s="1"/>
  <c r="AJ154" i="33" s="1"/>
  <c r="X97" i="33"/>
  <c r="X153" i="33" s="1"/>
  <c r="AJ153" i="33" s="1"/>
  <c r="X96" i="33"/>
  <c r="X152" i="33" s="1"/>
  <c r="AJ152" i="33" s="1"/>
  <c r="X95" i="33"/>
  <c r="X94" i="33"/>
  <c r="X77" i="33"/>
  <c r="AV77" i="33" s="1"/>
  <c r="X76" i="33"/>
  <c r="AV76" i="33" s="1"/>
  <c r="X75" i="33"/>
  <c r="AV75" i="33" s="1"/>
  <c r="X74" i="33"/>
  <c r="AV74" i="33" s="1"/>
  <c r="X73" i="33"/>
  <c r="X70" i="33"/>
  <c r="X69" i="33"/>
  <c r="X68" i="33"/>
  <c r="X67" i="33"/>
  <c r="X66" i="33"/>
  <c r="X71" i="33" s="1"/>
  <c r="X63" i="33"/>
  <c r="X64" i="33" s="1"/>
  <c r="X62" i="33"/>
  <c r="X61" i="33"/>
  <c r="X60" i="33"/>
  <c r="X59" i="33"/>
  <c r="X56" i="33"/>
  <c r="X55" i="33"/>
  <c r="X54" i="33"/>
  <c r="X57" i="33" s="1"/>
  <c r="X53" i="33"/>
  <c r="X52" i="33"/>
  <c r="X49" i="33"/>
  <c r="X48" i="33"/>
  <c r="X47" i="33"/>
  <c r="X46" i="33"/>
  <c r="X45" i="33"/>
  <c r="X50" i="33" s="1"/>
  <c r="X42" i="33"/>
  <c r="X41" i="33"/>
  <c r="X40" i="33"/>
  <c r="X39" i="33"/>
  <c r="X38" i="33"/>
  <c r="X43" i="33" s="1"/>
  <c r="X35" i="33"/>
  <c r="X36" i="33" s="1"/>
  <c r="X34" i="33"/>
  <c r="X33" i="33"/>
  <c r="X32" i="33"/>
  <c r="X31" i="33"/>
  <c r="X28" i="33"/>
  <c r="X27" i="33"/>
  <c r="X26" i="33"/>
  <c r="X29" i="33" s="1"/>
  <c r="X25" i="33"/>
  <c r="X24" i="33"/>
  <c r="X21" i="33"/>
  <c r="X20" i="33"/>
  <c r="X19" i="33"/>
  <c r="X18" i="33"/>
  <c r="X17" i="33"/>
  <c r="X22" i="33" s="1"/>
  <c r="X14" i="33"/>
  <c r="X13" i="33"/>
  <c r="X12" i="33"/>
  <c r="X11" i="33"/>
  <c r="X10" i="33"/>
  <c r="X15" i="33" s="1"/>
  <c r="Y155" i="11"/>
  <c r="Y154" i="11"/>
  <c r="Y153" i="11"/>
  <c r="Y152" i="11"/>
  <c r="Y151" i="11"/>
  <c r="Y150" i="11"/>
  <c r="AJ148" i="11"/>
  <c r="AJ147" i="11"/>
  <c r="AJ146" i="11"/>
  <c r="AJ145" i="11"/>
  <c r="AJ144" i="11"/>
  <c r="AJ143" i="11"/>
  <c r="AJ141" i="11"/>
  <c r="AJ140" i="11"/>
  <c r="AJ139" i="11"/>
  <c r="AJ138" i="11"/>
  <c r="AJ137" i="11"/>
  <c r="AJ136" i="11"/>
  <c r="AJ134" i="11"/>
  <c r="AJ133" i="11"/>
  <c r="AJ132" i="11"/>
  <c r="AJ131" i="11"/>
  <c r="AJ130" i="11"/>
  <c r="AJ129" i="11"/>
  <c r="AJ127" i="11"/>
  <c r="AJ126" i="11"/>
  <c r="AJ125" i="11"/>
  <c r="AJ124" i="11"/>
  <c r="AJ123" i="11"/>
  <c r="AJ122" i="11"/>
  <c r="AJ120" i="11"/>
  <c r="AJ119" i="11"/>
  <c r="AJ118" i="11"/>
  <c r="AJ117" i="11"/>
  <c r="AJ116" i="11"/>
  <c r="AJ115" i="11"/>
  <c r="AJ113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84" i="11"/>
  <c r="AJ83" i="11"/>
  <c r="AJ82" i="11"/>
  <c r="AJ80" i="11"/>
  <c r="AJ78" i="11"/>
  <c r="AJ77" i="11"/>
  <c r="AJ76" i="11"/>
  <c r="AJ75" i="11"/>
  <c r="AJ74" i="11"/>
  <c r="AJ73" i="11"/>
  <c r="AJ71" i="11"/>
  <c r="AJ70" i="11"/>
  <c r="AJ69" i="11"/>
  <c r="AJ68" i="11"/>
  <c r="AJ67" i="11"/>
  <c r="AJ66" i="11"/>
  <c r="AJ64" i="11"/>
  <c r="AJ63" i="11"/>
  <c r="AJ62" i="11"/>
  <c r="AJ61" i="11"/>
  <c r="AJ60" i="11"/>
  <c r="AJ59" i="11"/>
  <c r="AJ57" i="11"/>
  <c r="AJ56" i="11"/>
  <c r="AJ55" i="11"/>
  <c r="AJ54" i="11"/>
  <c r="AJ53" i="11"/>
  <c r="AJ52" i="11"/>
  <c r="AJ50" i="11"/>
  <c r="AJ49" i="11"/>
  <c r="AJ48" i="11"/>
  <c r="AJ47" i="11"/>
  <c r="AJ46" i="11"/>
  <c r="AJ45" i="11"/>
  <c r="AJ43" i="11"/>
  <c r="AJ42" i="11"/>
  <c r="AJ41" i="11"/>
  <c r="AJ40" i="11"/>
  <c r="AJ39" i="11"/>
  <c r="AJ38" i="11"/>
  <c r="AJ36" i="11"/>
  <c r="AJ35" i="11"/>
  <c r="AJ34" i="11"/>
  <c r="AJ33" i="11"/>
  <c r="AJ32" i="11"/>
  <c r="AJ31" i="11"/>
  <c r="AJ29" i="11"/>
  <c r="AJ28" i="11"/>
  <c r="AJ27" i="11"/>
  <c r="AJ26" i="11"/>
  <c r="AJ25" i="11"/>
  <c r="AJ24" i="11"/>
  <c r="AJ22" i="11"/>
  <c r="AJ21" i="11"/>
  <c r="AJ20" i="11"/>
  <c r="AJ19" i="11"/>
  <c r="AJ18" i="11"/>
  <c r="AJ17" i="11"/>
  <c r="AJ15" i="11"/>
  <c r="AJ14" i="11"/>
  <c r="AJ13" i="11"/>
  <c r="AJ12" i="11"/>
  <c r="AJ11" i="11"/>
  <c r="AJ10" i="11"/>
  <c r="AV151" i="11"/>
  <c r="AV147" i="11"/>
  <c r="AV146" i="11"/>
  <c r="AV145" i="11"/>
  <c r="AV144" i="11"/>
  <c r="AV143" i="11"/>
  <c r="AV148" i="11" s="1"/>
  <c r="AV140" i="11"/>
  <c r="AV139" i="11"/>
  <c r="AV138" i="11"/>
  <c r="AV137" i="11"/>
  <c r="AV136" i="11"/>
  <c r="AV141" i="11" s="1"/>
  <c r="AV133" i="11"/>
  <c r="AV132" i="11"/>
  <c r="AV131" i="11"/>
  <c r="AV130" i="11"/>
  <c r="AV129" i="11"/>
  <c r="AV134" i="11" s="1"/>
  <c r="AV126" i="11"/>
  <c r="AV125" i="11"/>
  <c r="AV124" i="11"/>
  <c r="AV123" i="11"/>
  <c r="AV122" i="11"/>
  <c r="AV127" i="11" s="1"/>
  <c r="AV119" i="11"/>
  <c r="AV118" i="11"/>
  <c r="AV117" i="11"/>
  <c r="AV120" i="11" s="1"/>
  <c r="AV116" i="11"/>
  <c r="AV115" i="11"/>
  <c r="AV112" i="11"/>
  <c r="AV111" i="11"/>
  <c r="AV110" i="11"/>
  <c r="AV109" i="11"/>
  <c r="AV108" i="11"/>
  <c r="AV113" i="11" s="1"/>
  <c r="AV105" i="11"/>
  <c r="AV104" i="11"/>
  <c r="AV103" i="11"/>
  <c r="AV102" i="11"/>
  <c r="AV101" i="11"/>
  <c r="AV98" i="11"/>
  <c r="AV99" i="11" s="1"/>
  <c r="AV97" i="11"/>
  <c r="AV96" i="11"/>
  <c r="AV95" i="11"/>
  <c r="AV94" i="11"/>
  <c r="AV84" i="11"/>
  <c r="AV83" i="11"/>
  <c r="AV82" i="11"/>
  <c r="AV81" i="11"/>
  <c r="AV80" i="11"/>
  <c r="AV77" i="11"/>
  <c r="AV78" i="11" s="1"/>
  <c r="AV76" i="11"/>
  <c r="AV75" i="11"/>
  <c r="AV74" i="11"/>
  <c r="AV73" i="11"/>
  <c r="AV70" i="11"/>
  <c r="AV69" i="11"/>
  <c r="AV68" i="11"/>
  <c r="AV67" i="11"/>
  <c r="AV66" i="11"/>
  <c r="AV71" i="11" s="1"/>
  <c r="AV63" i="11"/>
  <c r="AV64" i="11" s="1"/>
  <c r="AV62" i="11"/>
  <c r="AV61" i="11"/>
  <c r="AV60" i="11"/>
  <c r="AV59" i="11"/>
  <c r="AV56" i="11"/>
  <c r="AV55" i="11"/>
  <c r="AV54" i="11"/>
  <c r="AV57" i="11" s="1"/>
  <c r="AV53" i="11"/>
  <c r="AV52" i="11"/>
  <c r="AV49" i="11"/>
  <c r="AV48" i="11"/>
  <c r="AV47" i="11"/>
  <c r="AV46" i="11"/>
  <c r="AV45" i="11"/>
  <c r="AV50" i="11" s="1"/>
  <c r="AV42" i="11"/>
  <c r="AV41" i="11"/>
  <c r="AV40" i="11"/>
  <c r="AV39" i="11"/>
  <c r="AV38" i="11"/>
  <c r="AV43" i="11" s="1"/>
  <c r="AV35" i="11"/>
  <c r="AV36" i="11" s="1"/>
  <c r="AV34" i="11"/>
  <c r="AV33" i="11"/>
  <c r="AV32" i="11"/>
  <c r="AV31" i="11"/>
  <c r="AV28" i="11"/>
  <c r="AV27" i="11"/>
  <c r="AV26" i="11"/>
  <c r="AV29" i="11" s="1"/>
  <c r="AV25" i="11"/>
  <c r="AV24" i="11"/>
  <c r="AV21" i="11"/>
  <c r="AV20" i="11"/>
  <c r="AV19" i="11"/>
  <c r="AV18" i="11"/>
  <c r="AV17" i="11"/>
  <c r="AV22" i="11" s="1"/>
  <c r="AV14" i="11"/>
  <c r="AV13" i="11"/>
  <c r="AV12" i="11"/>
  <c r="AV11" i="11"/>
  <c r="AV10" i="11"/>
  <c r="AV15" i="11" s="1"/>
  <c r="AV147" i="27"/>
  <c r="AV146" i="27"/>
  <c r="AV145" i="27"/>
  <c r="AV144" i="27"/>
  <c r="AV143" i="27"/>
  <c r="AV148" i="27" s="1"/>
  <c r="AV140" i="27"/>
  <c r="AV139" i="27"/>
  <c r="AV138" i="27"/>
  <c r="AV137" i="27"/>
  <c r="AV136" i="27"/>
  <c r="AV141" i="27" s="1"/>
  <c r="AV133" i="27"/>
  <c r="AV132" i="27"/>
  <c r="AV131" i="27"/>
  <c r="AV130" i="27"/>
  <c r="AV129" i="27"/>
  <c r="AV134" i="27" s="1"/>
  <c r="AV126" i="27"/>
  <c r="AV127" i="27" s="1"/>
  <c r="AV125" i="27"/>
  <c r="AV124" i="27"/>
  <c r="AV123" i="27"/>
  <c r="AV122" i="27"/>
  <c r="AV119" i="27"/>
  <c r="AV118" i="27"/>
  <c r="AV117" i="27"/>
  <c r="AV116" i="27"/>
  <c r="AV115" i="27"/>
  <c r="AV120" i="27" s="1"/>
  <c r="AV112" i="27"/>
  <c r="AV111" i="27"/>
  <c r="AV110" i="27"/>
  <c r="AV109" i="27"/>
  <c r="AV108" i="27"/>
  <c r="AV113" i="27" s="1"/>
  <c r="AV105" i="27"/>
  <c r="AV104" i="27"/>
  <c r="AV103" i="27"/>
  <c r="AV102" i="27"/>
  <c r="AV101" i="27"/>
  <c r="AV98" i="27"/>
  <c r="AV97" i="27"/>
  <c r="AV96" i="27"/>
  <c r="AV95" i="27"/>
  <c r="AV94" i="27"/>
  <c r="AV84" i="27"/>
  <c r="AV83" i="27"/>
  <c r="AV82" i="27"/>
  <c r="AV81" i="27"/>
  <c r="AV80" i="27"/>
  <c r="AV77" i="27"/>
  <c r="AV76" i="27"/>
  <c r="AV75" i="27"/>
  <c r="AV74" i="27"/>
  <c r="AV73" i="27"/>
  <c r="AV70" i="27"/>
  <c r="AV69" i="27"/>
  <c r="AV68" i="27"/>
  <c r="AV67" i="27"/>
  <c r="AV66" i="27"/>
  <c r="AV71" i="27" s="1"/>
  <c r="AV63" i="27"/>
  <c r="AV64" i="27" s="1"/>
  <c r="AV62" i="27"/>
  <c r="AV61" i="27"/>
  <c r="AV60" i="27"/>
  <c r="AV59" i="27"/>
  <c r="AV56" i="27"/>
  <c r="AV55" i="27"/>
  <c r="AV54" i="27"/>
  <c r="AV57" i="27" s="1"/>
  <c r="AV53" i="27"/>
  <c r="AV52" i="27"/>
  <c r="AV49" i="27"/>
  <c r="AV48" i="27"/>
  <c r="AV47" i="27"/>
  <c r="AV46" i="27"/>
  <c r="AV45" i="27"/>
  <c r="AV50" i="27" s="1"/>
  <c r="AV42" i="27"/>
  <c r="AV41" i="27"/>
  <c r="AV40" i="27"/>
  <c r="AV39" i="27"/>
  <c r="AV38" i="27"/>
  <c r="AV43" i="27" s="1"/>
  <c r="AV35" i="27"/>
  <c r="AV36" i="27" s="1"/>
  <c r="AV34" i="27"/>
  <c r="AV33" i="27"/>
  <c r="AV32" i="27"/>
  <c r="AV31" i="27"/>
  <c r="AV28" i="27"/>
  <c r="AV27" i="27"/>
  <c r="AV26" i="27"/>
  <c r="AV29" i="27" s="1"/>
  <c r="AV25" i="27"/>
  <c r="AV24" i="27"/>
  <c r="AV21" i="27"/>
  <c r="AV20" i="27"/>
  <c r="AV19" i="27"/>
  <c r="AV18" i="27"/>
  <c r="AV17" i="27"/>
  <c r="AV22" i="27" s="1"/>
  <c r="AV14" i="27"/>
  <c r="AV13" i="27"/>
  <c r="AV12" i="27"/>
  <c r="AV11" i="27"/>
  <c r="AV10" i="27"/>
  <c r="AV15" i="27" s="1"/>
  <c r="AJ155" i="27"/>
  <c r="AJ148" i="27"/>
  <c r="AJ147" i="27"/>
  <c r="AJ146" i="27"/>
  <c r="AJ145" i="27"/>
  <c r="AJ144" i="27"/>
  <c r="AJ143" i="27"/>
  <c r="AJ141" i="27"/>
  <c r="AJ140" i="27"/>
  <c r="AJ139" i="27"/>
  <c r="AJ138" i="27"/>
  <c r="AJ137" i="27"/>
  <c r="AJ136" i="27"/>
  <c r="AJ134" i="27"/>
  <c r="AJ133" i="27"/>
  <c r="AJ132" i="27"/>
  <c r="AJ131" i="27"/>
  <c r="AJ130" i="27"/>
  <c r="AJ129" i="27"/>
  <c r="AJ127" i="27"/>
  <c r="AJ126" i="27"/>
  <c r="AJ125" i="27"/>
  <c r="AJ124" i="27"/>
  <c r="AJ123" i="27"/>
  <c r="AJ122" i="27"/>
  <c r="AJ120" i="27"/>
  <c r="AJ119" i="27"/>
  <c r="AJ118" i="27"/>
  <c r="AJ117" i="27"/>
  <c r="AJ116" i="27"/>
  <c r="AJ115" i="27"/>
  <c r="AJ112" i="27"/>
  <c r="AJ111" i="27"/>
  <c r="AJ110" i="27"/>
  <c r="AJ109" i="27"/>
  <c r="AJ108" i="27"/>
  <c r="AJ105" i="27"/>
  <c r="AJ104" i="27"/>
  <c r="AJ103" i="27"/>
  <c r="AJ102" i="27"/>
  <c r="AJ101" i="27"/>
  <c r="AJ99" i="27"/>
  <c r="AJ98" i="27"/>
  <c r="AJ97" i="27"/>
  <c r="AJ96" i="27"/>
  <c r="AJ95" i="27"/>
  <c r="AJ94" i="27"/>
  <c r="AJ84" i="27"/>
  <c r="AJ82" i="27"/>
  <c r="AJ81" i="27"/>
  <c r="AJ80" i="27"/>
  <c r="AJ78" i="27"/>
  <c r="AJ77" i="27"/>
  <c r="AJ76" i="27"/>
  <c r="AJ75" i="27"/>
  <c r="AJ74" i="27"/>
  <c r="AJ73" i="27"/>
  <c r="AJ71" i="27"/>
  <c r="AJ70" i="27"/>
  <c r="AJ69" i="27"/>
  <c r="AJ68" i="27"/>
  <c r="AJ67" i="27"/>
  <c r="AJ66" i="27"/>
  <c r="AJ64" i="27"/>
  <c r="AJ63" i="27"/>
  <c r="AJ62" i="27"/>
  <c r="AJ61" i="27"/>
  <c r="AJ60" i="27"/>
  <c r="AJ59" i="27"/>
  <c r="AJ57" i="27"/>
  <c r="AJ56" i="27"/>
  <c r="AJ55" i="27"/>
  <c r="AJ54" i="27"/>
  <c r="AJ53" i="27"/>
  <c r="AJ52" i="27"/>
  <c r="AJ50" i="27"/>
  <c r="AJ49" i="27"/>
  <c r="AJ48" i="27"/>
  <c r="AJ47" i="27"/>
  <c r="AJ46" i="27"/>
  <c r="AJ45" i="27"/>
  <c r="AJ43" i="27"/>
  <c r="AJ42" i="27"/>
  <c r="AJ41" i="27"/>
  <c r="AJ40" i="27"/>
  <c r="AJ39" i="27"/>
  <c r="AJ38" i="27"/>
  <c r="AJ36" i="27"/>
  <c r="AJ35" i="27"/>
  <c r="AJ34" i="27"/>
  <c r="AJ33" i="27"/>
  <c r="AJ32" i="27"/>
  <c r="AJ31" i="27"/>
  <c r="AJ29" i="27"/>
  <c r="AJ28" i="27"/>
  <c r="AJ27" i="27"/>
  <c r="AJ26" i="27"/>
  <c r="AJ25" i="27"/>
  <c r="AJ24" i="27"/>
  <c r="AJ22" i="27"/>
  <c r="AJ21" i="27"/>
  <c r="AJ20" i="27"/>
  <c r="AJ19" i="27"/>
  <c r="AJ18" i="27"/>
  <c r="AJ17" i="27"/>
  <c r="AJ15" i="27"/>
  <c r="AJ14" i="27"/>
  <c r="AJ13" i="27"/>
  <c r="AJ12" i="27"/>
  <c r="AJ11" i="27"/>
  <c r="AJ10" i="27"/>
  <c r="X155" i="11"/>
  <c r="AJ155" i="11" s="1"/>
  <c r="X154" i="11"/>
  <c r="AJ154" i="11" s="1"/>
  <c r="X153" i="11"/>
  <c r="AJ153" i="11" s="1"/>
  <c r="X152" i="11"/>
  <c r="AJ152" i="11" s="1"/>
  <c r="X151" i="11"/>
  <c r="AJ151" i="11" s="1"/>
  <c r="X150" i="11"/>
  <c r="AJ150" i="11" s="1"/>
  <c r="Y155" i="27"/>
  <c r="X155" i="27"/>
  <c r="AV155" i="27" s="1"/>
  <c r="Y154" i="27"/>
  <c r="X154" i="27"/>
  <c r="AV154" i="27" s="1"/>
  <c r="Y153" i="27"/>
  <c r="X153" i="27"/>
  <c r="AV153" i="27" s="1"/>
  <c r="Y152" i="27"/>
  <c r="X152" i="27"/>
  <c r="AJ152" i="27" s="1"/>
  <c r="Y151" i="27"/>
  <c r="X151" i="27"/>
  <c r="AV151" i="27" s="1"/>
  <c r="Y150" i="27"/>
  <c r="X150" i="27"/>
  <c r="AJ150" i="27" s="1"/>
  <c r="Y116" i="33" l="1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Y83" i="33"/>
  <c r="Y50" i="33"/>
  <c r="Y151" i="33"/>
  <c r="Y118" i="33"/>
  <c r="Y36" i="33"/>
  <c r="Y152" i="33"/>
  <c r="Y113" i="33"/>
  <c r="X78" i="33"/>
  <c r="AJ78" i="33" s="1"/>
  <c r="AV78" i="27"/>
  <c r="AJ73" i="33"/>
  <c r="AV73" i="33"/>
  <c r="AV78" i="33" s="1"/>
  <c r="AJ74" i="33"/>
  <c r="AJ75" i="33"/>
  <c r="AJ76" i="33"/>
  <c r="AJ77" i="33"/>
  <c r="AV111" i="33"/>
  <c r="X113" i="33"/>
  <c r="AJ113" i="33" s="1"/>
  <c r="AV106" i="27"/>
  <c r="AV101" i="33"/>
  <c r="X116" i="33"/>
  <c r="AJ116" i="33" s="1"/>
  <c r="AV104" i="33"/>
  <c r="AV105" i="33"/>
  <c r="X115" i="33"/>
  <c r="AJ115" i="33" s="1"/>
  <c r="AV85" i="27"/>
  <c r="AJ151" i="27"/>
  <c r="AJ153" i="27"/>
  <c r="AV152" i="27"/>
  <c r="X80" i="33"/>
  <c r="AV80" i="33" s="1"/>
  <c r="AJ154" i="27"/>
  <c r="AV150" i="27"/>
  <c r="AV99" i="27"/>
  <c r="X151" i="33"/>
  <c r="AJ151" i="33" s="1"/>
  <c r="AV108" i="33"/>
  <c r="AJ110" i="33"/>
  <c r="AV109" i="33"/>
  <c r="AJ112" i="33"/>
  <c r="AJ108" i="33"/>
  <c r="AV106" i="33"/>
  <c r="AV103" i="33"/>
  <c r="AV106" i="11"/>
  <c r="X106" i="33"/>
  <c r="AJ106" i="33" s="1"/>
  <c r="X85" i="11"/>
  <c r="AJ85" i="11" s="1"/>
  <c r="AV85" i="11"/>
  <c r="AV155" i="11"/>
  <c r="X81" i="33"/>
  <c r="AV150" i="11"/>
  <c r="X82" i="33"/>
  <c r="AV115" i="33"/>
  <c r="X83" i="33"/>
  <c r="X117" i="33"/>
  <c r="AV94" i="33"/>
  <c r="AV116" i="33"/>
  <c r="AJ94" i="33"/>
  <c r="AV152" i="11"/>
  <c r="X118" i="33"/>
  <c r="AV95" i="33"/>
  <c r="AJ95" i="33"/>
  <c r="AV153" i="11"/>
  <c r="AV96" i="33"/>
  <c r="AV152" i="33"/>
  <c r="AJ80" i="33"/>
  <c r="AJ96" i="33"/>
  <c r="AV154" i="11"/>
  <c r="AV97" i="33"/>
  <c r="AV153" i="33"/>
  <c r="AJ97" i="33"/>
  <c r="AV98" i="33"/>
  <c r="AV154" i="33"/>
  <c r="AJ98" i="33"/>
  <c r="Y84" i="33"/>
  <c r="Y119" i="33"/>
  <c r="Y150" i="33"/>
  <c r="Y99" i="33"/>
  <c r="X84" i="33"/>
  <c r="X119" i="33"/>
  <c r="X150" i="33"/>
  <c r="X99" i="33"/>
  <c r="AU147" i="11"/>
  <c r="AU146" i="11"/>
  <c r="AU145" i="11"/>
  <c r="AU144" i="11"/>
  <c r="AU143" i="11"/>
  <c r="AU140" i="11"/>
  <c r="AU139" i="11"/>
  <c r="AU138" i="11"/>
  <c r="AU137" i="11"/>
  <c r="AU136" i="11"/>
  <c r="AU141" i="11" s="1"/>
  <c r="AU133" i="11"/>
  <c r="AU132" i="11"/>
  <c r="AU131" i="11"/>
  <c r="AU130" i="11"/>
  <c r="AU129" i="11"/>
  <c r="AU126" i="11"/>
  <c r="AU125" i="11"/>
  <c r="AU124" i="11"/>
  <c r="AU123" i="11"/>
  <c r="AU122" i="11"/>
  <c r="AU127" i="11" s="1"/>
  <c r="AU112" i="11"/>
  <c r="AU111" i="11"/>
  <c r="AU110" i="11"/>
  <c r="AU109" i="11"/>
  <c r="AU108" i="11"/>
  <c r="AU105" i="11"/>
  <c r="AU104" i="11"/>
  <c r="AU103" i="11"/>
  <c r="AU102" i="11"/>
  <c r="AU101" i="11"/>
  <c r="AU98" i="11"/>
  <c r="AU97" i="11"/>
  <c r="AU96" i="11"/>
  <c r="AU95" i="11"/>
  <c r="AU94" i="11"/>
  <c r="AU99" i="11" s="1"/>
  <c r="AU77" i="11"/>
  <c r="AU76" i="11"/>
  <c r="AU75" i="11"/>
  <c r="AU74" i="11"/>
  <c r="AU73" i="11"/>
  <c r="AU70" i="11"/>
  <c r="AU69" i="11"/>
  <c r="AU68" i="11"/>
  <c r="AU67" i="11"/>
  <c r="AU66" i="11"/>
  <c r="AU71" i="11" s="1"/>
  <c r="AU64" i="11"/>
  <c r="AU63" i="11"/>
  <c r="AU62" i="11"/>
  <c r="AU61" i="11"/>
  <c r="AU60" i="11"/>
  <c r="AU59" i="11"/>
  <c r="AU56" i="11"/>
  <c r="AU55" i="11"/>
  <c r="AU54" i="11"/>
  <c r="AU57" i="11" s="1"/>
  <c r="AU53" i="11"/>
  <c r="AU52" i="11"/>
  <c r="AU49" i="11"/>
  <c r="AU48" i="11"/>
  <c r="AU47" i="11"/>
  <c r="AU46" i="11"/>
  <c r="AU45" i="11"/>
  <c r="AU50" i="11" s="1"/>
  <c r="AU42" i="11"/>
  <c r="AU41" i="11"/>
  <c r="AU40" i="11"/>
  <c r="AU39" i="11"/>
  <c r="AU38" i="11"/>
  <c r="AU35" i="11"/>
  <c r="AU34" i="11"/>
  <c r="AU33" i="11"/>
  <c r="AU32" i="11"/>
  <c r="AU31" i="11"/>
  <c r="AU36" i="11" s="1"/>
  <c r="AU28" i="11"/>
  <c r="AU27" i="11"/>
  <c r="AU26" i="11"/>
  <c r="AU25" i="11"/>
  <c r="AU24" i="11"/>
  <c r="AU21" i="11"/>
  <c r="AU20" i="11"/>
  <c r="AU19" i="11"/>
  <c r="AU18" i="11"/>
  <c r="AU17" i="11"/>
  <c r="AU14" i="11"/>
  <c r="AU13" i="11"/>
  <c r="AU12" i="11"/>
  <c r="AU11" i="11"/>
  <c r="AU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U147" i="27"/>
  <c r="AU146" i="27"/>
  <c r="AU145" i="27"/>
  <c r="AU144" i="27"/>
  <c r="AU143" i="27"/>
  <c r="AU140" i="27"/>
  <c r="AU139" i="27"/>
  <c r="AU138" i="27"/>
  <c r="AU137" i="27"/>
  <c r="AU136" i="27"/>
  <c r="AU133" i="27"/>
  <c r="AU132" i="27"/>
  <c r="AU131" i="27"/>
  <c r="AU130" i="27"/>
  <c r="AU129" i="27"/>
  <c r="AU126" i="27"/>
  <c r="AU125" i="27"/>
  <c r="AU124" i="27"/>
  <c r="AU123" i="27"/>
  <c r="AU122" i="27"/>
  <c r="AU112" i="27"/>
  <c r="AU111" i="27"/>
  <c r="AU110" i="27"/>
  <c r="AU109" i="27"/>
  <c r="AU108" i="27"/>
  <c r="AU105" i="27"/>
  <c r="AU104" i="27"/>
  <c r="AU103" i="27"/>
  <c r="AU102" i="27"/>
  <c r="AU101" i="27"/>
  <c r="AU98" i="27"/>
  <c r="AU97" i="27"/>
  <c r="AU96" i="27"/>
  <c r="AU95" i="27"/>
  <c r="AU94" i="27"/>
  <c r="AU77" i="27"/>
  <c r="AU76" i="27"/>
  <c r="AU75" i="27"/>
  <c r="AU74" i="27"/>
  <c r="AU73" i="27"/>
  <c r="AU70" i="27"/>
  <c r="AU69" i="27"/>
  <c r="AU68" i="27"/>
  <c r="AU67" i="27"/>
  <c r="AU66" i="27"/>
  <c r="AU63" i="27"/>
  <c r="AU62" i="27"/>
  <c r="AU61" i="27"/>
  <c r="AU60" i="27"/>
  <c r="AU59" i="27"/>
  <c r="AU56" i="27"/>
  <c r="AU55" i="27"/>
  <c r="AU54" i="27"/>
  <c r="AU53" i="27"/>
  <c r="AU52" i="27"/>
  <c r="AU49" i="27"/>
  <c r="AU48" i="27"/>
  <c r="AU47" i="27"/>
  <c r="AU46" i="27"/>
  <c r="AU45" i="27"/>
  <c r="AU42" i="27"/>
  <c r="AU41" i="27"/>
  <c r="AU40" i="27"/>
  <c r="AU39" i="27"/>
  <c r="AU38" i="27"/>
  <c r="AU35" i="27"/>
  <c r="AU34" i="27"/>
  <c r="AU33" i="27"/>
  <c r="AU32" i="27"/>
  <c r="AU31" i="27"/>
  <c r="AU28" i="27"/>
  <c r="AU27" i="27"/>
  <c r="AU26" i="27"/>
  <c r="AU25" i="27"/>
  <c r="AU24" i="27"/>
  <c r="AU21" i="27"/>
  <c r="AU20" i="27"/>
  <c r="AU19" i="27"/>
  <c r="AU18" i="27"/>
  <c r="AU17" i="27"/>
  <c r="AU14" i="27"/>
  <c r="AU13" i="27"/>
  <c r="AU12" i="27"/>
  <c r="AU11" i="27"/>
  <c r="AU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Y155" i="33" l="1"/>
  <c r="Y85" i="33"/>
  <c r="Y120" i="33"/>
  <c r="AV113" i="33"/>
  <c r="AV151" i="33"/>
  <c r="AV99" i="33"/>
  <c r="AJ117" i="33"/>
  <c r="AV117" i="33"/>
  <c r="AV83" i="33"/>
  <c r="AJ83" i="33"/>
  <c r="X155" i="33"/>
  <c r="AJ99" i="33"/>
  <c r="AV118" i="33"/>
  <c r="AJ118" i="33"/>
  <c r="AJ82" i="33"/>
  <c r="AV82" i="33"/>
  <c r="AJ150" i="33"/>
  <c r="AV150" i="33"/>
  <c r="X120" i="33"/>
  <c r="AJ120" i="33" s="1"/>
  <c r="AV119" i="33"/>
  <c r="AJ119" i="33"/>
  <c r="AV81" i="33"/>
  <c r="AJ81" i="33"/>
  <c r="X85" i="33"/>
  <c r="AJ85" i="33" s="1"/>
  <c r="AV84" i="33"/>
  <c r="AJ84" i="33"/>
  <c r="AU78" i="11"/>
  <c r="AU29" i="11"/>
  <c r="AU113" i="11"/>
  <c r="AU134" i="11"/>
  <c r="AU22" i="11"/>
  <c r="AU43" i="11"/>
  <c r="AU148" i="11"/>
  <c r="AU106" i="11"/>
  <c r="AU15" i="11"/>
  <c r="AU29" i="27"/>
  <c r="AU113" i="27"/>
  <c r="AU134" i="27"/>
  <c r="AU36" i="27"/>
  <c r="AU15" i="27"/>
  <c r="AU71" i="27"/>
  <c r="AU148" i="27"/>
  <c r="AU22" i="27"/>
  <c r="AU78" i="27"/>
  <c r="AU99" i="27"/>
  <c r="AU141" i="27"/>
  <c r="AU57" i="27"/>
  <c r="AU50" i="27"/>
  <c r="AU64" i="27"/>
  <c r="AU127" i="27"/>
  <c r="AU43" i="27"/>
  <c r="AU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AV120" i="33" l="1"/>
  <c r="AJ155" i="33"/>
  <c r="AV155" i="33"/>
  <c r="AV85" i="33"/>
  <c r="W78" i="33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H77" i="11"/>
  <c r="AH76" i="11"/>
  <c r="AH75" i="11"/>
  <c r="AH74" i="11"/>
  <c r="AH73" i="11"/>
  <c r="AT77" i="11"/>
  <c r="AT76" i="11"/>
  <c r="AT75" i="11"/>
  <c r="AT74" i="11"/>
  <c r="AT73" i="11"/>
  <c r="AT77" i="27"/>
  <c r="AT76" i="27"/>
  <c r="AT75" i="27"/>
  <c r="AT74" i="27"/>
  <c r="AT73" i="27"/>
  <c r="AH77" i="27"/>
  <c r="AH76" i="27"/>
  <c r="AH75" i="27"/>
  <c r="AH74" i="27"/>
  <c r="AH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T85" i="11" l="1"/>
  <c r="AT78" i="11"/>
  <c r="U85" i="11"/>
  <c r="V85" i="11"/>
  <c r="AT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T147" i="11"/>
  <c r="AT146" i="11"/>
  <c r="AT145" i="11"/>
  <c r="AT144" i="11"/>
  <c r="AT143" i="11"/>
  <c r="AT140" i="11"/>
  <c r="AT139" i="11"/>
  <c r="AT138" i="11"/>
  <c r="AT137" i="11"/>
  <c r="AT136" i="11"/>
  <c r="AT133" i="11"/>
  <c r="AT132" i="11"/>
  <c r="AT131" i="11"/>
  <c r="AT130" i="11"/>
  <c r="AT129" i="11"/>
  <c r="AT126" i="11"/>
  <c r="AT127" i="11" s="1"/>
  <c r="AT125" i="11"/>
  <c r="AT124" i="11"/>
  <c r="AT123" i="11"/>
  <c r="AT122" i="11"/>
  <c r="AT112" i="11"/>
  <c r="AT111" i="11"/>
  <c r="AT110" i="11"/>
  <c r="AT109" i="11"/>
  <c r="AT108" i="11"/>
  <c r="AT105" i="11"/>
  <c r="AT104" i="11"/>
  <c r="AT103" i="11"/>
  <c r="AT102" i="11"/>
  <c r="AT101" i="11"/>
  <c r="AT98" i="11"/>
  <c r="AT97" i="11"/>
  <c r="AT96" i="11"/>
  <c r="AT95" i="11"/>
  <c r="AT94" i="11"/>
  <c r="AT99" i="11" s="1"/>
  <c r="AT70" i="11"/>
  <c r="AT69" i="11"/>
  <c r="AT68" i="11"/>
  <c r="AT67" i="11"/>
  <c r="AT66" i="11"/>
  <c r="AT63" i="11"/>
  <c r="AT62" i="11"/>
  <c r="AT61" i="11"/>
  <c r="AT60" i="11"/>
  <c r="AT59" i="11"/>
  <c r="AT64" i="11" s="1"/>
  <c r="AT56" i="11"/>
  <c r="AT55" i="11"/>
  <c r="AT54" i="11"/>
  <c r="AT53" i="11"/>
  <c r="AT52" i="11"/>
  <c r="AT49" i="11"/>
  <c r="AT48" i="11"/>
  <c r="AT47" i="11"/>
  <c r="AT46" i="11"/>
  <c r="AT45" i="11"/>
  <c r="AT42" i="11"/>
  <c r="AT41" i="11"/>
  <c r="AT40" i="11"/>
  <c r="AT39" i="11"/>
  <c r="AT38" i="11"/>
  <c r="AT43" i="11" s="1"/>
  <c r="AT36" i="11"/>
  <c r="AT35" i="11"/>
  <c r="AT34" i="11"/>
  <c r="AT33" i="11"/>
  <c r="AT32" i="11"/>
  <c r="AT31" i="11"/>
  <c r="AT28" i="11"/>
  <c r="AT27" i="11"/>
  <c r="AT26" i="11"/>
  <c r="AT25" i="11"/>
  <c r="AT24" i="11"/>
  <c r="AT21" i="11"/>
  <c r="AT20" i="11"/>
  <c r="AT19" i="11"/>
  <c r="AT18" i="11"/>
  <c r="AT17" i="11"/>
  <c r="AT22" i="11" s="1"/>
  <c r="AT14" i="11"/>
  <c r="AT13" i="11"/>
  <c r="AT12" i="11"/>
  <c r="AT11" i="11"/>
  <c r="AT10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T147" i="27"/>
  <c r="AT146" i="27"/>
  <c r="AT145" i="27"/>
  <c r="AT144" i="27"/>
  <c r="AT143" i="27"/>
  <c r="AT140" i="27"/>
  <c r="AT139" i="27"/>
  <c r="AT138" i="27"/>
  <c r="AT137" i="27"/>
  <c r="AT136" i="27"/>
  <c r="AT133" i="27"/>
  <c r="AT132" i="27"/>
  <c r="AT131" i="27"/>
  <c r="AT130" i="27"/>
  <c r="AT129" i="27"/>
  <c r="AT126" i="27"/>
  <c r="AT125" i="27"/>
  <c r="AT124" i="27"/>
  <c r="AT123" i="27"/>
  <c r="AT122" i="27"/>
  <c r="AT112" i="27"/>
  <c r="AT111" i="27"/>
  <c r="AT110" i="27"/>
  <c r="AT109" i="27"/>
  <c r="AT108" i="27"/>
  <c r="AT105" i="27"/>
  <c r="AT104" i="27"/>
  <c r="AT103" i="27"/>
  <c r="AT102" i="27"/>
  <c r="AT101" i="27"/>
  <c r="AT98" i="27"/>
  <c r="AT97" i="27"/>
  <c r="AT96" i="27"/>
  <c r="AT95" i="27"/>
  <c r="AT94" i="27"/>
  <c r="AT70" i="27"/>
  <c r="AT69" i="27"/>
  <c r="AT68" i="27"/>
  <c r="AT67" i="27"/>
  <c r="AT66" i="27"/>
  <c r="AT63" i="27"/>
  <c r="AT62" i="27"/>
  <c r="AT61" i="27"/>
  <c r="AT60" i="27"/>
  <c r="AT59" i="27"/>
  <c r="AT56" i="27"/>
  <c r="AT55" i="27"/>
  <c r="AT54" i="27"/>
  <c r="AT53" i="27"/>
  <c r="AT52" i="27"/>
  <c r="AT49" i="27"/>
  <c r="AT48" i="27"/>
  <c r="AT47" i="27"/>
  <c r="AT46" i="27"/>
  <c r="AT45" i="27"/>
  <c r="AT42" i="27"/>
  <c r="AT41" i="27"/>
  <c r="AT40" i="27"/>
  <c r="AT39" i="27"/>
  <c r="AT38" i="27"/>
  <c r="AT35" i="27"/>
  <c r="AT34" i="27"/>
  <c r="AT33" i="27"/>
  <c r="AT32" i="27"/>
  <c r="AT31" i="27"/>
  <c r="AT28" i="27"/>
  <c r="AT27" i="27"/>
  <c r="AT26" i="27"/>
  <c r="AT25" i="27"/>
  <c r="AT24" i="27"/>
  <c r="AT21" i="27"/>
  <c r="AT20" i="27"/>
  <c r="AT19" i="27"/>
  <c r="AT18" i="27"/>
  <c r="AT17" i="27"/>
  <c r="AT22" i="27" s="1"/>
  <c r="AT14" i="27"/>
  <c r="AT13" i="27"/>
  <c r="AT12" i="27"/>
  <c r="AT11" i="27"/>
  <c r="AT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V155" i="11"/>
  <c r="V154" i="11"/>
  <c r="AT154" i="11" s="1"/>
  <c r="V153" i="11"/>
  <c r="AH153" i="11" s="1"/>
  <c r="V152" i="11"/>
  <c r="AT152" i="11" s="1"/>
  <c r="V151" i="11"/>
  <c r="AH151" i="11" s="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AY10" i="27"/>
  <c r="W154" i="33" l="1"/>
  <c r="AT29" i="11"/>
  <c r="AT134" i="11"/>
  <c r="AU151" i="11"/>
  <c r="AI151" i="11"/>
  <c r="AU152" i="11"/>
  <c r="AI152" i="11"/>
  <c r="AU153" i="11"/>
  <c r="AI153" i="11"/>
  <c r="AU154" i="11"/>
  <c r="AI154" i="11"/>
  <c r="AT15" i="11"/>
  <c r="AT50" i="11"/>
  <c r="AT57" i="11"/>
  <c r="AT71" i="11"/>
  <c r="AT141" i="11"/>
  <c r="AT148" i="11"/>
  <c r="V141" i="33"/>
  <c r="V115" i="33"/>
  <c r="AT43" i="27"/>
  <c r="AT71" i="27"/>
  <c r="AT57" i="27"/>
  <c r="AT106" i="27"/>
  <c r="AT113" i="27"/>
  <c r="V64" i="33"/>
  <c r="AT15" i="27"/>
  <c r="V43" i="33"/>
  <c r="AT134" i="27"/>
  <c r="V22" i="33"/>
  <c r="AT64" i="27"/>
  <c r="W153" i="33"/>
  <c r="V29" i="33"/>
  <c r="AT148" i="27"/>
  <c r="V36" i="33"/>
  <c r="W151" i="33"/>
  <c r="W150" i="33"/>
  <c r="AT29" i="27"/>
  <c r="AT36" i="27"/>
  <c r="AT50" i="27"/>
  <c r="V15" i="33"/>
  <c r="V71" i="33"/>
  <c r="W155" i="33" s="1"/>
  <c r="V127" i="33"/>
  <c r="V116" i="33"/>
  <c r="V50" i="33"/>
  <c r="W152" i="33"/>
  <c r="AT99" i="27"/>
  <c r="AT127" i="27"/>
  <c r="AT141" i="27"/>
  <c r="V57" i="33"/>
  <c r="W120" i="33"/>
  <c r="W85" i="33"/>
  <c r="AT113" i="11"/>
  <c r="V113" i="33"/>
  <c r="AT106" i="11"/>
  <c r="V106" i="33"/>
  <c r="AH154" i="11"/>
  <c r="AT153" i="11"/>
  <c r="V83" i="33"/>
  <c r="V117" i="33"/>
  <c r="V118" i="33"/>
  <c r="AH152" i="11"/>
  <c r="AT151" i="11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S147" i="11"/>
  <c r="AS146" i="11"/>
  <c r="AS145" i="11"/>
  <c r="AS144" i="11"/>
  <c r="AS143" i="11"/>
  <c r="AS140" i="11"/>
  <c r="AS139" i="11"/>
  <c r="AS138" i="11"/>
  <c r="AS137" i="11"/>
  <c r="AS136" i="11"/>
  <c r="AS133" i="11"/>
  <c r="AS132" i="11"/>
  <c r="AS131" i="11"/>
  <c r="AS130" i="11"/>
  <c r="AS129" i="11"/>
  <c r="AS126" i="11"/>
  <c r="AS125" i="11"/>
  <c r="AS124" i="11"/>
  <c r="AS123" i="11"/>
  <c r="AS122" i="11"/>
  <c r="AS112" i="11"/>
  <c r="AS111" i="11"/>
  <c r="AS110" i="11"/>
  <c r="AS109" i="11"/>
  <c r="AS108" i="11"/>
  <c r="AS105" i="11"/>
  <c r="AS104" i="11"/>
  <c r="AS103" i="11"/>
  <c r="AS102" i="11"/>
  <c r="AS101" i="11"/>
  <c r="AS98" i="11"/>
  <c r="AS97" i="11"/>
  <c r="AS96" i="11"/>
  <c r="AS95" i="11"/>
  <c r="AS94" i="11"/>
  <c r="AS77" i="11"/>
  <c r="AS76" i="11"/>
  <c r="AS75" i="11"/>
  <c r="AS74" i="11"/>
  <c r="AS73" i="11"/>
  <c r="AS70" i="11"/>
  <c r="AS69" i="11"/>
  <c r="AS68" i="11"/>
  <c r="AS67" i="11"/>
  <c r="AS66" i="11"/>
  <c r="AS71" i="11" s="1"/>
  <c r="AS63" i="11"/>
  <c r="AS62" i="11"/>
  <c r="AS61" i="11"/>
  <c r="AS60" i="11"/>
  <c r="AS59" i="11"/>
  <c r="AS56" i="11"/>
  <c r="AS55" i="11"/>
  <c r="AS54" i="11"/>
  <c r="AS53" i="11"/>
  <c r="AS52" i="11"/>
  <c r="AS49" i="11"/>
  <c r="AS48" i="11"/>
  <c r="AS47" i="11"/>
  <c r="AS46" i="11"/>
  <c r="AS45" i="11"/>
  <c r="AS42" i="11"/>
  <c r="AS41" i="11"/>
  <c r="AS40" i="11"/>
  <c r="AS39" i="11"/>
  <c r="AS38" i="11"/>
  <c r="AS35" i="11"/>
  <c r="AS34" i="11"/>
  <c r="AS33" i="11"/>
  <c r="AS32" i="11"/>
  <c r="AS31" i="11"/>
  <c r="AS28" i="11"/>
  <c r="AS27" i="11"/>
  <c r="AS26" i="11"/>
  <c r="AS25" i="11"/>
  <c r="AS24" i="11"/>
  <c r="AS21" i="11"/>
  <c r="AS20" i="11"/>
  <c r="AS19" i="11"/>
  <c r="AS18" i="11"/>
  <c r="AS17" i="11"/>
  <c r="AS14" i="11"/>
  <c r="AS13" i="11"/>
  <c r="AS12" i="11"/>
  <c r="AS11" i="11"/>
  <c r="AS10" i="11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U154" i="27"/>
  <c r="U153" i="27"/>
  <c r="U152" i="27"/>
  <c r="U151" i="27"/>
  <c r="U150" i="27"/>
  <c r="U155" i="11"/>
  <c r="U154" i="11"/>
  <c r="U153" i="11"/>
  <c r="U152" i="11"/>
  <c r="U151" i="11"/>
  <c r="U150" i="11"/>
  <c r="AS147" i="27"/>
  <c r="AS146" i="27"/>
  <c r="AS145" i="27"/>
  <c r="AS144" i="27"/>
  <c r="AS143" i="27"/>
  <c r="AS140" i="27"/>
  <c r="AS139" i="27"/>
  <c r="AS138" i="27"/>
  <c r="AS137" i="27"/>
  <c r="AS136" i="27"/>
  <c r="AS133" i="27"/>
  <c r="AS132" i="27"/>
  <c r="AS131" i="27"/>
  <c r="AS130" i="27"/>
  <c r="AS129" i="27"/>
  <c r="AS126" i="27"/>
  <c r="AS125" i="27"/>
  <c r="AS124" i="27"/>
  <c r="AS123" i="27"/>
  <c r="AS122" i="27"/>
  <c r="AS112" i="27"/>
  <c r="AS111" i="27"/>
  <c r="AS110" i="27"/>
  <c r="AS109" i="27"/>
  <c r="AS108" i="27"/>
  <c r="AS105" i="27"/>
  <c r="AS104" i="27"/>
  <c r="AS103" i="27"/>
  <c r="AS102" i="27"/>
  <c r="AS101" i="27"/>
  <c r="AS98" i="27"/>
  <c r="AS97" i="27"/>
  <c r="AS96" i="27"/>
  <c r="AS95" i="27"/>
  <c r="AS94" i="27"/>
  <c r="AS77" i="27"/>
  <c r="AS76" i="27"/>
  <c r="AS75" i="27"/>
  <c r="AS74" i="27"/>
  <c r="AS73" i="27"/>
  <c r="AS70" i="27"/>
  <c r="AS69" i="27"/>
  <c r="AS68" i="27"/>
  <c r="AS67" i="27"/>
  <c r="AS66" i="27"/>
  <c r="AS63" i="27"/>
  <c r="AS62" i="27"/>
  <c r="AS61" i="27"/>
  <c r="AS60" i="27"/>
  <c r="AS59" i="27"/>
  <c r="AS56" i="27"/>
  <c r="AS55" i="27"/>
  <c r="AS54" i="27"/>
  <c r="AS53" i="27"/>
  <c r="AS52" i="27"/>
  <c r="AS49" i="27"/>
  <c r="AS48" i="27"/>
  <c r="AS47" i="27"/>
  <c r="AS46" i="27"/>
  <c r="AS45" i="27"/>
  <c r="AS42" i="27"/>
  <c r="AS41" i="27"/>
  <c r="AS40" i="27"/>
  <c r="AS39" i="27"/>
  <c r="AS38" i="27"/>
  <c r="AS35" i="27"/>
  <c r="AS34" i="27"/>
  <c r="AS33" i="27"/>
  <c r="AS32" i="27"/>
  <c r="AS31" i="27"/>
  <c r="AS28" i="27"/>
  <c r="AS27" i="27"/>
  <c r="AS26" i="27"/>
  <c r="AS25" i="27"/>
  <c r="AS24" i="27"/>
  <c r="AS21" i="27"/>
  <c r="AS20" i="27"/>
  <c r="AS19" i="27"/>
  <c r="AS18" i="27"/>
  <c r="AS17" i="27"/>
  <c r="AS14" i="27"/>
  <c r="AS13" i="27"/>
  <c r="AS12" i="27"/>
  <c r="AS11" i="27"/>
  <c r="AS10" i="27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V153" i="33" l="1"/>
  <c r="V152" i="33"/>
  <c r="V150" i="33"/>
  <c r="AS50" i="27"/>
  <c r="V151" i="33"/>
  <c r="AS141" i="11"/>
  <c r="AS57" i="11"/>
  <c r="AS36" i="11"/>
  <c r="AS15" i="27"/>
  <c r="AS71" i="27"/>
  <c r="U81" i="33"/>
  <c r="U116" i="33"/>
  <c r="AS29" i="27"/>
  <c r="AS148" i="27"/>
  <c r="U82" i="33"/>
  <c r="U117" i="33"/>
  <c r="AS64" i="27"/>
  <c r="AS127" i="27"/>
  <c r="U118" i="33"/>
  <c r="U83" i="33"/>
  <c r="AS43" i="27"/>
  <c r="AS15" i="11"/>
  <c r="AS50" i="11"/>
  <c r="U84" i="33"/>
  <c r="U119" i="33"/>
  <c r="AS22" i="27"/>
  <c r="AS141" i="27"/>
  <c r="AS57" i="27"/>
  <c r="AS29" i="11"/>
  <c r="AS113" i="11"/>
  <c r="AS36" i="27"/>
  <c r="AS99" i="27"/>
  <c r="AS64" i="11"/>
  <c r="AS148" i="11"/>
  <c r="AS22" i="11"/>
  <c r="AS43" i="11"/>
  <c r="AS127" i="11"/>
  <c r="U80" i="33"/>
  <c r="U115" i="33"/>
  <c r="AS134" i="27"/>
  <c r="AS134" i="11"/>
  <c r="AS78" i="27"/>
  <c r="AS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S113" i="27"/>
  <c r="AS106" i="27"/>
  <c r="AS106" i="11"/>
  <c r="AS99" i="11"/>
  <c r="AY13" i="11"/>
  <c r="AY14" i="11"/>
  <c r="AY144" i="11"/>
  <c r="AY145" i="11"/>
  <c r="AY12" i="11"/>
  <c r="AY143" i="11"/>
  <c r="AY11" i="11"/>
  <c r="AY10" i="11"/>
  <c r="AY147" i="11"/>
  <c r="AY146" i="11"/>
  <c r="U120" i="33" l="1"/>
  <c r="U85" i="33"/>
  <c r="AY148" i="11"/>
  <c r="AY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R147" i="11"/>
  <c r="AR146" i="11"/>
  <c r="AR145" i="11"/>
  <c r="AR144" i="11"/>
  <c r="AR143" i="11"/>
  <c r="AR140" i="11"/>
  <c r="AR139" i="11"/>
  <c r="AR138" i="11"/>
  <c r="AR137" i="11"/>
  <c r="AR136" i="11"/>
  <c r="AR133" i="11"/>
  <c r="AR132" i="11"/>
  <c r="AR131" i="11"/>
  <c r="AR130" i="11"/>
  <c r="AR129" i="11"/>
  <c r="AR126" i="11"/>
  <c r="AR125" i="11"/>
  <c r="AR124" i="11"/>
  <c r="AR123" i="11"/>
  <c r="AR122" i="11"/>
  <c r="AR112" i="11"/>
  <c r="AR111" i="11"/>
  <c r="AR110" i="11"/>
  <c r="AR109" i="11"/>
  <c r="AR108" i="11"/>
  <c r="AR105" i="11"/>
  <c r="AR104" i="11"/>
  <c r="AR103" i="11"/>
  <c r="AR102" i="11"/>
  <c r="AR101" i="11"/>
  <c r="AR98" i="11"/>
  <c r="AR97" i="11"/>
  <c r="AR96" i="11"/>
  <c r="AR95" i="11"/>
  <c r="AR94" i="11"/>
  <c r="AR77" i="11"/>
  <c r="AR76" i="11"/>
  <c r="AR75" i="11"/>
  <c r="AR74" i="11"/>
  <c r="AR73" i="11"/>
  <c r="AR70" i="11"/>
  <c r="AR69" i="11"/>
  <c r="AR68" i="11"/>
  <c r="AR67" i="11"/>
  <c r="AR66" i="11"/>
  <c r="AR63" i="11"/>
  <c r="AR62" i="11"/>
  <c r="AR61" i="11"/>
  <c r="AR60" i="11"/>
  <c r="AR59" i="11"/>
  <c r="AR56" i="11"/>
  <c r="AR55" i="11"/>
  <c r="AR54" i="11"/>
  <c r="AR53" i="11"/>
  <c r="AR52" i="11"/>
  <c r="AR49" i="11"/>
  <c r="AR48" i="11"/>
  <c r="AR47" i="11"/>
  <c r="AR46" i="11"/>
  <c r="AR45" i="11"/>
  <c r="AR42" i="11"/>
  <c r="AR41" i="11"/>
  <c r="AR40" i="11"/>
  <c r="AR39" i="11"/>
  <c r="AR38" i="11"/>
  <c r="AR35" i="11"/>
  <c r="AR34" i="11"/>
  <c r="AR33" i="11"/>
  <c r="AR32" i="11"/>
  <c r="AR31" i="11"/>
  <c r="AR28" i="11"/>
  <c r="AR27" i="11"/>
  <c r="AR26" i="11"/>
  <c r="AR25" i="11"/>
  <c r="AR24" i="11"/>
  <c r="AR21" i="11"/>
  <c r="AR20" i="11"/>
  <c r="AR19" i="11"/>
  <c r="AR18" i="11"/>
  <c r="AR17" i="11"/>
  <c r="AR14" i="11"/>
  <c r="AR13" i="11"/>
  <c r="AR12" i="11"/>
  <c r="AR11" i="11"/>
  <c r="AR10" i="11"/>
  <c r="AF147" i="11"/>
  <c r="AF146" i="11"/>
  <c r="AF145" i="11"/>
  <c r="AF144" i="11"/>
  <c r="AF143" i="11"/>
  <c r="AF140" i="11"/>
  <c r="AF139" i="11"/>
  <c r="AF138" i="11"/>
  <c r="AF137" i="11"/>
  <c r="AF136" i="11"/>
  <c r="AF133" i="11"/>
  <c r="AF132" i="11"/>
  <c r="AF131" i="11"/>
  <c r="AF130" i="11"/>
  <c r="AF129" i="11"/>
  <c r="AF126" i="11"/>
  <c r="AF125" i="11"/>
  <c r="AF124" i="11"/>
  <c r="AF123" i="11"/>
  <c r="AF122" i="11"/>
  <c r="AF112" i="11"/>
  <c r="AF111" i="11"/>
  <c r="AF110" i="11"/>
  <c r="AF109" i="11"/>
  <c r="AF108" i="11"/>
  <c r="AF105" i="11"/>
  <c r="AF104" i="11"/>
  <c r="AF103" i="11"/>
  <c r="AF102" i="11"/>
  <c r="AF101" i="11"/>
  <c r="AF98" i="11"/>
  <c r="AF97" i="11"/>
  <c r="AF96" i="11"/>
  <c r="AF95" i="11"/>
  <c r="AF94" i="11"/>
  <c r="AF77" i="11"/>
  <c r="AF76" i="11"/>
  <c r="AF75" i="11"/>
  <c r="AF74" i="11"/>
  <c r="AF73" i="11"/>
  <c r="AF70" i="11"/>
  <c r="AF69" i="11"/>
  <c r="AF68" i="11"/>
  <c r="AF67" i="11"/>
  <c r="AF66" i="11"/>
  <c r="AF63" i="11"/>
  <c r="AF62" i="11"/>
  <c r="AF61" i="11"/>
  <c r="AF60" i="11"/>
  <c r="AF59" i="11"/>
  <c r="AF56" i="11"/>
  <c r="AF55" i="11"/>
  <c r="AF54" i="11"/>
  <c r="AF53" i="11"/>
  <c r="AF52" i="11"/>
  <c r="AF49" i="11"/>
  <c r="AF48" i="11"/>
  <c r="AF47" i="11"/>
  <c r="AF46" i="11"/>
  <c r="AF45" i="11"/>
  <c r="AF42" i="11"/>
  <c r="AF41" i="11"/>
  <c r="AF40" i="11"/>
  <c r="AF39" i="11"/>
  <c r="AF38" i="11"/>
  <c r="AF35" i="11"/>
  <c r="AF34" i="11"/>
  <c r="AF33" i="11"/>
  <c r="AF32" i="11"/>
  <c r="AF31" i="11"/>
  <c r="AF28" i="11"/>
  <c r="AF27" i="11"/>
  <c r="AF26" i="11"/>
  <c r="AF25" i="11"/>
  <c r="AF24" i="11"/>
  <c r="AF21" i="11"/>
  <c r="AF20" i="11"/>
  <c r="AF19" i="11"/>
  <c r="AF18" i="11"/>
  <c r="AF17" i="11"/>
  <c r="AF14" i="11"/>
  <c r="AF13" i="11"/>
  <c r="AF12" i="11"/>
  <c r="AF11" i="11"/>
  <c r="AF10" i="11"/>
  <c r="AR147" i="27"/>
  <c r="AR146" i="27"/>
  <c r="AR145" i="27"/>
  <c r="AR144" i="27"/>
  <c r="AR143" i="27"/>
  <c r="AR140" i="27"/>
  <c r="AR139" i="27"/>
  <c r="AR138" i="27"/>
  <c r="AR137" i="27"/>
  <c r="AR136" i="27"/>
  <c r="AR133" i="27"/>
  <c r="AR132" i="27"/>
  <c r="AR131" i="27"/>
  <c r="AR130" i="27"/>
  <c r="AR129" i="27"/>
  <c r="AR126" i="27"/>
  <c r="AR125" i="27"/>
  <c r="AR124" i="27"/>
  <c r="AR123" i="27"/>
  <c r="AR122" i="27"/>
  <c r="AR112" i="27"/>
  <c r="AR111" i="27"/>
  <c r="AR110" i="27"/>
  <c r="AR109" i="27"/>
  <c r="AR108" i="27"/>
  <c r="AR105" i="27"/>
  <c r="AR104" i="27"/>
  <c r="AR103" i="27"/>
  <c r="AR102" i="27"/>
  <c r="AR101" i="27"/>
  <c r="AR98" i="27"/>
  <c r="AR97" i="27"/>
  <c r="AR96" i="27"/>
  <c r="AR95" i="27"/>
  <c r="AR94" i="27"/>
  <c r="AR77" i="27"/>
  <c r="AR76" i="27"/>
  <c r="AR75" i="27"/>
  <c r="AR74" i="27"/>
  <c r="AR73" i="27"/>
  <c r="AR70" i="27"/>
  <c r="AR69" i="27"/>
  <c r="AR68" i="27"/>
  <c r="AR67" i="27"/>
  <c r="AR66" i="27"/>
  <c r="AR63" i="27"/>
  <c r="AR62" i="27"/>
  <c r="AR61" i="27"/>
  <c r="AR60" i="27"/>
  <c r="AR59" i="27"/>
  <c r="AR56" i="27"/>
  <c r="AR55" i="27"/>
  <c r="AR54" i="27"/>
  <c r="AR53" i="27"/>
  <c r="AR52" i="27"/>
  <c r="AR49" i="27"/>
  <c r="AR48" i="27"/>
  <c r="AR47" i="27"/>
  <c r="AR46" i="27"/>
  <c r="AR45" i="27"/>
  <c r="AR42" i="27"/>
  <c r="AR41" i="27"/>
  <c r="AR40" i="27"/>
  <c r="AR39" i="27"/>
  <c r="AR38" i="27"/>
  <c r="AR35" i="27"/>
  <c r="AR34" i="27"/>
  <c r="AR33" i="27"/>
  <c r="AR32" i="27"/>
  <c r="AR31" i="27"/>
  <c r="AR28" i="27"/>
  <c r="AR27" i="27"/>
  <c r="AR26" i="27"/>
  <c r="AR25" i="27"/>
  <c r="AR24" i="27"/>
  <c r="AR21" i="27"/>
  <c r="AR20" i="27"/>
  <c r="AR19" i="27"/>
  <c r="AR18" i="27"/>
  <c r="AR17" i="27"/>
  <c r="AR14" i="27"/>
  <c r="AR13" i="27"/>
  <c r="AR12" i="27"/>
  <c r="AR11" i="27"/>
  <c r="AR10" i="27"/>
  <c r="AF147" i="27"/>
  <c r="AF146" i="27"/>
  <c r="AF145" i="27"/>
  <c r="AF144" i="27"/>
  <c r="AF143" i="27"/>
  <c r="AF140" i="27"/>
  <c r="AF139" i="27"/>
  <c r="AF138" i="27"/>
  <c r="AF137" i="27"/>
  <c r="AF136" i="27"/>
  <c r="AF133" i="27"/>
  <c r="AF132" i="27"/>
  <c r="AF131" i="27"/>
  <c r="AF130" i="27"/>
  <c r="AF129" i="27"/>
  <c r="AF126" i="27"/>
  <c r="AF125" i="27"/>
  <c r="AF124" i="27"/>
  <c r="AF123" i="27"/>
  <c r="AF122" i="27"/>
  <c r="AF112" i="27"/>
  <c r="AF111" i="27"/>
  <c r="AF110" i="27"/>
  <c r="AF109" i="27"/>
  <c r="AF108" i="27"/>
  <c r="AF105" i="27"/>
  <c r="AF104" i="27"/>
  <c r="AF103" i="27"/>
  <c r="AF102" i="27"/>
  <c r="AF101" i="27"/>
  <c r="AF98" i="27"/>
  <c r="AF97" i="27"/>
  <c r="AF96" i="27"/>
  <c r="AF95" i="27"/>
  <c r="AF94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59" i="27"/>
  <c r="AF56" i="27"/>
  <c r="AF55" i="27"/>
  <c r="AF54" i="27"/>
  <c r="AF53" i="27"/>
  <c r="AF52" i="27"/>
  <c r="AF49" i="27"/>
  <c r="AF48" i="27"/>
  <c r="AF47" i="27"/>
  <c r="AF46" i="27"/>
  <c r="AF45" i="27"/>
  <c r="AF42" i="27"/>
  <c r="AF41" i="27"/>
  <c r="AF40" i="27"/>
  <c r="AF39" i="27"/>
  <c r="AF38" i="27"/>
  <c r="AF35" i="27"/>
  <c r="AF34" i="27"/>
  <c r="AF33" i="27"/>
  <c r="AF32" i="27"/>
  <c r="AF31" i="27"/>
  <c r="AF28" i="27"/>
  <c r="AF27" i="27"/>
  <c r="AF26" i="27"/>
  <c r="AF25" i="27"/>
  <c r="AF24" i="27"/>
  <c r="AF21" i="27"/>
  <c r="AF20" i="27"/>
  <c r="AF19" i="27"/>
  <c r="AF18" i="27"/>
  <c r="AF17" i="27"/>
  <c r="AF14" i="27"/>
  <c r="AF13" i="27"/>
  <c r="AF12" i="27"/>
  <c r="AF11" i="27"/>
  <c r="AF10" i="27"/>
  <c r="AR141" i="11" l="1"/>
  <c r="AR64" i="27"/>
  <c r="AR22" i="27"/>
  <c r="AR134" i="27"/>
  <c r="AR113" i="27"/>
  <c r="AR29" i="11"/>
  <c r="AR50" i="11"/>
  <c r="AR78" i="27"/>
  <c r="AR36" i="27"/>
  <c r="AR113" i="11"/>
  <c r="AR148" i="27"/>
  <c r="AR22" i="11"/>
  <c r="AR57" i="11"/>
  <c r="AR50" i="27"/>
  <c r="AR148" i="11"/>
  <c r="AR134" i="11"/>
  <c r="AR15" i="11"/>
  <c r="AR36" i="11"/>
  <c r="AR43" i="11"/>
  <c r="AR64" i="11"/>
  <c r="AR71" i="11"/>
  <c r="AR106" i="11"/>
  <c r="AR127" i="11"/>
  <c r="AR78" i="11"/>
  <c r="AR15" i="27"/>
  <c r="AR71" i="27"/>
  <c r="AR99" i="27"/>
  <c r="AR106" i="27"/>
  <c r="AR29" i="27"/>
  <c r="AR57" i="27"/>
  <c r="AR127" i="27"/>
  <c r="AR43" i="27"/>
  <c r="AR141" i="27"/>
  <c r="AR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AQ147" i="11"/>
  <c r="AQ146" i="11"/>
  <c r="AQ145" i="11"/>
  <c r="AQ144" i="11"/>
  <c r="AQ143" i="11"/>
  <c r="AQ140" i="11"/>
  <c r="AQ139" i="11"/>
  <c r="AQ138" i="11"/>
  <c r="AQ137" i="11"/>
  <c r="AQ136" i="11"/>
  <c r="AQ133" i="11"/>
  <c r="AQ132" i="11"/>
  <c r="AQ131" i="11"/>
  <c r="AQ130" i="11"/>
  <c r="AQ129" i="11"/>
  <c r="AQ126" i="11"/>
  <c r="AQ125" i="11"/>
  <c r="AQ124" i="11"/>
  <c r="AQ123" i="11"/>
  <c r="AQ122" i="11"/>
  <c r="AQ112" i="11"/>
  <c r="AQ111" i="11"/>
  <c r="AQ110" i="11"/>
  <c r="AQ109" i="11"/>
  <c r="AQ108" i="11"/>
  <c r="AQ105" i="11"/>
  <c r="AQ104" i="11"/>
  <c r="AQ103" i="11"/>
  <c r="AQ102" i="11"/>
  <c r="AQ101" i="11"/>
  <c r="AQ98" i="11"/>
  <c r="AQ97" i="11"/>
  <c r="AQ96" i="11"/>
  <c r="AQ95" i="11"/>
  <c r="AQ94" i="11"/>
  <c r="AQ77" i="11"/>
  <c r="AQ76" i="11"/>
  <c r="AQ75" i="11"/>
  <c r="AQ74" i="11"/>
  <c r="AQ73" i="11"/>
  <c r="AQ70" i="11"/>
  <c r="AQ69" i="11"/>
  <c r="AQ68" i="11"/>
  <c r="AQ67" i="11"/>
  <c r="AQ66" i="11"/>
  <c r="AQ63" i="11"/>
  <c r="AQ62" i="11"/>
  <c r="AQ61" i="11"/>
  <c r="AQ60" i="11"/>
  <c r="AQ59" i="11"/>
  <c r="AQ56" i="11"/>
  <c r="AQ55" i="11"/>
  <c r="AQ54" i="11"/>
  <c r="AQ53" i="11"/>
  <c r="AQ52" i="11"/>
  <c r="AQ49" i="11"/>
  <c r="AQ48" i="11"/>
  <c r="AQ47" i="11"/>
  <c r="AQ46" i="11"/>
  <c r="AQ45" i="11"/>
  <c r="AQ42" i="11"/>
  <c r="AQ41" i="11"/>
  <c r="AQ40" i="11"/>
  <c r="AQ39" i="11"/>
  <c r="AQ38" i="11"/>
  <c r="AQ35" i="11"/>
  <c r="AQ34" i="11"/>
  <c r="AQ33" i="11"/>
  <c r="AQ32" i="11"/>
  <c r="AQ31" i="11"/>
  <c r="AQ28" i="11"/>
  <c r="AQ27" i="11"/>
  <c r="AQ26" i="11"/>
  <c r="AQ25" i="11"/>
  <c r="AQ24" i="11"/>
  <c r="AQ21" i="11"/>
  <c r="AQ20" i="11"/>
  <c r="AQ19" i="11"/>
  <c r="AQ18" i="11"/>
  <c r="AQ17" i="11"/>
  <c r="AQ14" i="11"/>
  <c r="AQ13" i="11"/>
  <c r="AQ12" i="11"/>
  <c r="AQ11" i="11"/>
  <c r="AQ10" i="11"/>
  <c r="AQ147" i="27"/>
  <c r="AQ146" i="27"/>
  <c r="AQ145" i="27"/>
  <c r="AQ144" i="27"/>
  <c r="AQ143" i="27"/>
  <c r="AQ140" i="27"/>
  <c r="AQ139" i="27"/>
  <c r="AQ138" i="27"/>
  <c r="AQ137" i="27"/>
  <c r="AQ136" i="27"/>
  <c r="AQ133" i="27"/>
  <c r="AQ132" i="27"/>
  <c r="AQ131" i="27"/>
  <c r="AQ130" i="27"/>
  <c r="AQ129" i="27"/>
  <c r="AQ126" i="27"/>
  <c r="AQ125" i="27"/>
  <c r="AQ124" i="27"/>
  <c r="AQ123" i="27"/>
  <c r="AQ122" i="27"/>
  <c r="AQ112" i="27"/>
  <c r="AQ111" i="27"/>
  <c r="AQ110" i="27"/>
  <c r="AQ109" i="27"/>
  <c r="AQ108" i="27"/>
  <c r="AQ105" i="27"/>
  <c r="AQ104" i="27"/>
  <c r="AQ103" i="27"/>
  <c r="AQ102" i="27"/>
  <c r="AQ101" i="27"/>
  <c r="AQ98" i="27"/>
  <c r="AQ97" i="27"/>
  <c r="AQ96" i="27"/>
  <c r="AQ95" i="27"/>
  <c r="AQ94" i="27"/>
  <c r="AQ77" i="27"/>
  <c r="AQ76" i="27"/>
  <c r="AQ75" i="27"/>
  <c r="AQ74" i="27"/>
  <c r="AQ73" i="27"/>
  <c r="AQ70" i="27"/>
  <c r="AQ69" i="27"/>
  <c r="AQ68" i="27"/>
  <c r="AQ67" i="27"/>
  <c r="AQ66" i="27"/>
  <c r="AQ63" i="27"/>
  <c r="AQ62" i="27"/>
  <c r="AQ61" i="27"/>
  <c r="AQ60" i="27"/>
  <c r="AQ59" i="27"/>
  <c r="AQ56" i="27"/>
  <c r="AQ55" i="27"/>
  <c r="AQ54" i="27"/>
  <c r="AQ53" i="27"/>
  <c r="AQ52" i="27"/>
  <c r="AQ49" i="27"/>
  <c r="AQ48" i="27"/>
  <c r="AQ47" i="27"/>
  <c r="AQ46" i="27"/>
  <c r="AQ45" i="27"/>
  <c r="AQ42" i="27"/>
  <c r="AQ41" i="27"/>
  <c r="AQ40" i="27"/>
  <c r="AQ39" i="27"/>
  <c r="AQ38" i="27"/>
  <c r="AQ35" i="27"/>
  <c r="AQ34" i="27"/>
  <c r="AQ33" i="27"/>
  <c r="AQ32" i="27"/>
  <c r="AQ31" i="27"/>
  <c r="AQ28" i="27"/>
  <c r="AQ27" i="27"/>
  <c r="AQ26" i="27"/>
  <c r="AQ25" i="27"/>
  <c r="AQ24" i="27"/>
  <c r="AQ21" i="27"/>
  <c r="AQ20" i="27"/>
  <c r="AQ19" i="27"/>
  <c r="AQ18" i="27"/>
  <c r="AQ17" i="27"/>
  <c r="AQ14" i="27"/>
  <c r="AQ13" i="27"/>
  <c r="AQ12" i="27"/>
  <c r="AQ11" i="27"/>
  <c r="AQ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Q141" i="11" l="1"/>
  <c r="S120" i="27"/>
  <c r="Q120" i="27"/>
  <c r="P120" i="27"/>
  <c r="T119" i="33"/>
  <c r="T84" i="33"/>
  <c r="AQ50" i="27"/>
  <c r="AQ78" i="11"/>
  <c r="T80" i="33"/>
  <c r="T115" i="33"/>
  <c r="AQ134" i="11"/>
  <c r="T116" i="33"/>
  <c r="T81" i="33"/>
  <c r="AQ22" i="27"/>
  <c r="AQ78" i="27"/>
  <c r="T82" i="33"/>
  <c r="T117" i="33"/>
  <c r="AQ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Q50" i="11"/>
  <c r="AQ29" i="11"/>
  <c r="S120" i="11"/>
  <c r="S85" i="11"/>
  <c r="AQ57" i="11"/>
  <c r="AQ36" i="11"/>
  <c r="P85" i="27"/>
  <c r="AQ71" i="27"/>
  <c r="AQ148" i="27"/>
  <c r="Q85" i="27"/>
  <c r="AQ36" i="27"/>
  <c r="R85" i="27"/>
  <c r="AQ15" i="27"/>
  <c r="AQ43" i="27"/>
  <c r="AQ141" i="27"/>
  <c r="AQ29" i="27"/>
  <c r="AQ127" i="27"/>
  <c r="R120" i="27"/>
  <c r="AQ64" i="27"/>
  <c r="AQ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Q113" i="27"/>
  <c r="AQ106" i="27"/>
  <c r="AQ99" i="27"/>
  <c r="AQ106" i="11"/>
  <c r="AQ113" i="11"/>
  <c r="AQ43" i="11"/>
  <c r="AQ64" i="11"/>
  <c r="AQ71" i="11"/>
  <c r="AQ148" i="11"/>
  <c r="AQ15" i="11"/>
  <c r="AQ22" i="11"/>
  <c r="AQ99" i="11"/>
  <c r="AQ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34" i="11" s="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R113" i="27"/>
  <c r="R113" i="11"/>
  <c r="R106" i="27"/>
  <c r="R106" i="11"/>
  <c r="R99" i="27"/>
  <c r="Q99" i="27"/>
  <c r="R99" i="11"/>
  <c r="AP141" i="27" l="1"/>
  <c r="AP15" i="11"/>
  <c r="AP50" i="11"/>
  <c r="AP71" i="11"/>
  <c r="AP141" i="11"/>
  <c r="AP113" i="11"/>
  <c r="AP106" i="11"/>
  <c r="AP22" i="11"/>
  <c r="AP43" i="11"/>
  <c r="S120" i="33"/>
  <c r="AP99" i="27"/>
  <c r="S85" i="33"/>
  <c r="AP29" i="11"/>
  <c r="AP36" i="11"/>
  <c r="AP57" i="11"/>
  <c r="AP64" i="11"/>
  <c r="AP99" i="11"/>
  <c r="AP127" i="11"/>
  <c r="AP148" i="11"/>
  <c r="AP127" i="27"/>
  <c r="AP15" i="27"/>
  <c r="AP36" i="27"/>
  <c r="AP43" i="27"/>
  <c r="AP64" i="27"/>
  <c r="AP148" i="27"/>
  <c r="T155" i="33"/>
  <c r="AP106" i="27"/>
  <c r="AP134" i="27"/>
  <c r="AP22" i="27"/>
  <c r="AP29" i="27"/>
  <c r="AP50" i="27"/>
  <c r="AP57" i="27"/>
  <c r="AP113" i="27"/>
  <c r="AP71" i="27"/>
  <c r="AP78" i="27"/>
  <c r="AP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I148" i="33" s="1"/>
  <c r="AG148" i="33" s="1"/>
  <c r="H143" i="33"/>
  <c r="G143" i="33"/>
  <c r="F143" i="33"/>
  <c r="F148" i="33" s="1"/>
  <c r="AD148" i="33" s="1"/>
  <c r="E143" i="33"/>
  <c r="D143" i="33"/>
  <c r="D148" i="33" s="1"/>
  <c r="AB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N141" i="33" s="1"/>
  <c r="M136" i="33"/>
  <c r="L136" i="33"/>
  <c r="L141" i="33" s="1"/>
  <c r="K136" i="33"/>
  <c r="J136" i="33"/>
  <c r="I136" i="33"/>
  <c r="I141" i="33" s="1"/>
  <c r="AG141" i="33" s="1"/>
  <c r="H136" i="33"/>
  <c r="G136" i="33"/>
  <c r="G141" i="33" s="1"/>
  <c r="AE141" i="33" s="1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N134" i="33" s="1"/>
  <c r="M129" i="33"/>
  <c r="L129" i="33"/>
  <c r="L134" i="33" s="1"/>
  <c r="K129" i="33"/>
  <c r="J129" i="33"/>
  <c r="I129" i="33"/>
  <c r="H129" i="33"/>
  <c r="G129" i="33"/>
  <c r="F129" i="33"/>
  <c r="F134" i="33" s="1"/>
  <c r="AD134" i="33" s="1"/>
  <c r="E129" i="33"/>
  <c r="D129" i="33"/>
  <c r="D134" i="33" s="1"/>
  <c r="AB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J122" i="33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J108" i="33"/>
  <c r="I108" i="33"/>
  <c r="I113" i="33" s="1"/>
  <c r="AG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N106" i="33" s="1"/>
  <c r="M101" i="33"/>
  <c r="L101" i="33"/>
  <c r="L106" i="33" s="1"/>
  <c r="K101" i="33"/>
  <c r="J101" i="33"/>
  <c r="I101" i="33"/>
  <c r="I106" i="33" s="1"/>
  <c r="AG106" i="33" s="1"/>
  <c r="H101" i="33"/>
  <c r="G101" i="33"/>
  <c r="G106" i="33" s="1"/>
  <c r="AE106" i="33" s="1"/>
  <c r="F101" i="33"/>
  <c r="F106" i="33" s="1"/>
  <c r="E101" i="33"/>
  <c r="D101" i="33"/>
  <c r="D106" i="33" s="1"/>
  <c r="C101" i="33"/>
  <c r="C106" i="33" s="1"/>
  <c r="R98" i="33"/>
  <c r="Q98" i="33"/>
  <c r="P98" i="33"/>
  <c r="O98" i="33"/>
  <c r="O84" i="33" s="1"/>
  <c r="N98" i="33"/>
  <c r="N84" i="33" s="1"/>
  <c r="M98" i="33"/>
  <c r="M84" i="33" s="1"/>
  <c r="L98" i="33"/>
  <c r="L84" i="33" s="1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M118" i="33" s="1"/>
  <c r="L97" i="33"/>
  <c r="L83" i="33" s="1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M82" i="33" s="1"/>
  <c r="L96" i="33"/>
  <c r="L82" i="33" s="1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J95" i="33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M115" i="33" s="1"/>
  <c r="L94" i="33"/>
  <c r="L80" i="33" s="1"/>
  <c r="K94" i="33"/>
  <c r="J94" i="33"/>
  <c r="I94" i="33"/>
  <c r="I99" i="33" s="1"/>
  <c r="AG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I66" i="33"/>
  <c r="H66" i="33"/>
  <c r="G66" i="33"/>
  <c r="F66" i="33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I59" i="33"/>
  <c r="H59" i="33"/>
  <c r="H64" i="33" s="1"/>
  <c r="AF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J52" i="33"/>
  <c r="I52" i="33"/>
  <c r="H52" i="33"/>
  <c r="H57" i="33" s="1"/>
  <c r="AF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O50" i="33" s="1"/>
  <c r="N45" i="33"/>
  <c r="N50" i="33" s="1"/>
  <c r="M45" i="33"/>
  <c r="M50" i="33" s="1"/>
  <c r="L45" i="33"/>
  <c r="L50" i="33" s="1"/>
  <c r="K45" i="33"/>
  <c r="J45" i="33"/>
  <c r="I45" i="33"/>
  <c r="H45" i="33"/>
  <c r="H50" i="33" s="1"/>
  <c r="AF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L43" i="33" s="1"/>
  <c r="K38" i="33"/>
  <c r="J38" i="33"/>
  <c r="I38" i="33"/>
  <c r="H38" i="33"/>
  <c r="H43" i="33" s="1"/>
  <c r="AF43" i="33" s="1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J31" i="33"/>
  <c r="I31" i="33"/>
  <c r="H31" i="33"/>
  <c r="G31" i="33"/>
  <c r="F31" i="33"/>
  <c r="F36" i="33" s="1"/>
  <c r="E31" i="33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K24" i="33"/>
  <c r="J24" i="33"/>
  <c r="I24" i="33"/>
  <c r="H24" i="33"/>
  <c r="H29" i="33" s="1"/>
  <c r="AF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N22" i="33" s="1"/>
  <c r="M17" i="33"/>
  <c r="L17" i="33"/>
  <c r="L22" i="33" s="1"/>
  <c r="K17" i="33"/>
  <c r="J17" i="33"/>
  <c r="I17" i="33"/>
  <c r="H17" i="33"/>
  <c r="H22" i="33" s="1"/>
  <c r="AF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J10" i="33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C148" i="33" s="1"/>
  <c r="M141" i="33"/>
  <c r="E141" i="33"/>
  <c r="M134" i="33"/>
  <c r="E134" i="33"/>
  <c r="AC134" i="33" s="1"/>
  <c r="AC130" i="33"/>
  <c r="N127" i="33"/>
  <c r="M119" i="33"/>
  <c r="E118" i="33"/>
  <c r="M116" i="33"/>
  <c r="E116" i="33"/>
  <c r="N115" i="33"/>
  <c r="E115" i="33"/>
  <c r="M113" i="33"/>
  <c r="E113" i="33"/>
  <c r="M106" i="33"/>
  <c r="E106" i="33"/>
  <c r="AC94" i="33"/>
  <c r="E84" i="33"/>
  <c r="M83" i="33"/>
  <c r="E83" i="33"/>
  <c r="M81" i="33"/>
  <c r="E81" i="33"/>
  <c r="E80" i="33"/>
  <c r="H71" i="33"/>
  <c r="AF71" i="33" s="1"/>
  <c r="AN68" i="33"/>
  <c r="I43" i="33"/>
  <c r="AG43" i="33" s="1"/>
  <c r="A16" i="33"/>
  <c r="L29" i="33" l="1"/>
  <c r="AB25" i="33"/>
  <c r="AN27" i="33"/>
  <c r="AN28" i="33"/>
  <c r="AB33" i="33"/>
  <c r="AB35" i="33"/>
  <c r="AB39" i="33"/>
  <c r="AB40" i="33"/>
  <c r="AB41" i="33"/>
  <c r="AN42" i="33"/>
  <c r="AN45" i="33"/>
  <c r="AB46" i="33"/>
  <c r="AN47" i="33"/>
  <c r="AB48" i="33"/>
  <c r="AB49" i="33"/>
  <c r="AN52" i="33"/>
  <c r="AB53" i="33"/>
  <c r="AN59" i="33"/>
  <c r="AN60" i="33"/>
  <c r="AN61" i="33"/>
  <c r="AN62" i="33"/>
  <c r="AN63" i="33"/>
  <c r="AN67" i="33"/>
  <c r="AB68" i="33"/>
  <c r="AM76" i="33"/>
  <c r="AC105" i="33"/>
  <c r="AO110" i="33"/>
  <c r="AC111" i="33"/>
  <c r="AO130" i="33"/>
  <c r="R64" i="33"/>
  <c r="P50" i="33"/>
  <c r="AM40" i="33"/>
  <c r="F71" i="33"/>
  <c r="AO118" i="33"/>
  <c r="I118" i="33"/>
  <c r="AS118" i="33" s="1"/>
  <c r="I134" i="33"/>
  <c r="AG134" i="33" s="1"/>
  <c r="P141" i="33"/>
  <c r="AN13" i="33"/>
  <c r="AN14" i="33"/>
  <c r="AB18" i="33"/>
  <c r="AN20" i="33"/>
  <c r="AB29" i="33"/>
  <c r="AN54" i="33"/>
  <c r="AC131" i="33"/>
  <c r="AN55" i="33"/>
  <c r="AB26" i="33"/>
  <c r="AN56" i="33"/>
  <c r="M80" i="33"/>
  <c r="M85" i="33" s="1"/>
  <c r="E117" i="33"/>
  <c r="AO117" i="33" s="1"/>
  <c r="AO145" i="33"/>
  <c r="AO94" i="33"/>
  <c r="E36" i="33"/>
  <c r="AC36" i="33" s="1"/>
  <c r="I115" i="33"/>
  <c r="M99" i="33"/>
  <c r="C64" i="33"/>
  <c r="AA64" i="33" s="1"/>
  <c r="AO98" i="33"/>
  <c r="AO122" i="33"/>
  <c r="AO123" i="33"/>
  <c r="AO124" i="33"/>
  <c r="AO146" i="33"/>
  <c r="O106" i="33"/>
  <c r="E29" i="33"/>
  <c r="AC29" i="33" s="1"/>
  <c r="AN38" i="33"/>
  <c r="AB55" i="33"/>
  <c r="AB67" i="33"/>
  <c r="I81" i="33"/>
  <c r="AS81" i="33" s="1"/>
  <c r="I117" i="33"/>
  <c r="AA143" i="33"/>
  <c r="AA76" i="33"/>
  <c r="AC95" i="33"/>
  <c r="AN49" i="33"/>
  <c r="AB62" i="33"/>
  <c r="AC98" i="33"/>
  <c r="AC110" i="33"/>
  <c r="AC146" i="33"/>
  <c r="H106" i="33"/>
  <c r="AF106" i="33" s="1"/>
  <c r="D22" i="33"/>
  <c r="AB27" i="33"/>
  <c r="AN35" i="33"/>
  <c r="D50" i="33"/>
  <c r="C22" i="33"/>
  <c r="AA22" i="33" s="1"/>
  <c r="C29" i="33"/>
  <c r="P106" i="33"/>
  <c r="AB106" i="33" s="1"/>
  <c r="Q119" i="33"/>
  <c r="AO119" i="33" s="1"/>
  <c r="AB38" i="33"/>
  <c r="N119" i="33"/>
  <c r="AN69" i="33"/>
  <c r="AN70" i="33"/>
  <c r="AB77" i="33"/>
  <c r="AC101" i="33"/>
  <c r="AO102" i="33"/>
  <c r="AO104" i="33"/>
  <c r="AO109" i="33"/>
  <c r="AO111" i="33"/>
  <c r="AO112" i="33"/>
  <c r="AO125" i="33"/>
  <c r="AO126" i="33"/>
  <c r="AO129" i="33"/>
  <c r="AO131" i="33"/>
  <c r="AO132" i="33"/>
  <c r="AO133" i="33"/>
  <c r="AC136" i="33"/>
  <c r="AC137" i="33"/>
  <c r="AC138" i="33"/>
  <c r="AC139" i="33"/>
  <c r="AC140" i="33"/>
  <c r="AO143" i="33"/>
  <c r="AO144" i="33"/>
  <c r="AC145" i="33"/>
  <c r="H99" i="33"/>
  <c r="AF99" i="33" s="1"/>
  <c r="AH12" i="33"/>
  <c r="AT12" i="33"/>
  <c r="J22" i="33"/>
  <c r="AH22" i="33" s="1"/>
  <c r="AH17" i="33"/>
  <c r="AT17" i="33"/>
  <c r="AT21" i="33"/>
  <c r="AH21" i="33"/>
  <c r="AT26" i="33"/>
  <c r="AH26" i="33"/>
  <c r="AH38" i="33"/>
  <c r="AT38" i="33"/>
  <c r="AH41" i="33"/>
  <c r="AT41" i="33"/>
  <c r="J50" i="33"/>
  <c r="AH50" i="33" s="1"/>
  <c r="AH45" i="33"/>
  <c r="AT45" i="33"/>
  <c r="AH52" i="33"/>
  <c r="AT52" i="33"/>
  <c r="AH55" i="33"/>
  <c r="AT55" i="33"/>
  <c r="AT56" i="33"/>
  <c r="AH56" i="33"/>
  <c r="AH61" i="33"/>
  <c r="AT61" i="33"/>
  <c r="AT67" i="33"/>
  <c r="AH67" i="33"/>
  <c r="AT68" i="33"/>
  <c r="AH68" i="33"/>
  <c r="AH69" i="33"/>
  <c r="AT69" i="33"/>
  <c r="AH70" i="33"/>
  <c r="AT70" i="33"/>
  <c r="AH73" i="33"/>
  <c r="AT73" i="33"/>
  <c r="K15" i="33"/>
  <c r="AI15" i="33" s="1"/>
  <c r="AI10" i="33"/>
  <c r="AU10" i="33"/>
  <c r="AI11" i="33"/>
  <c r="AU11" i="33"/>
  <c r="AI12" i="33"/>
  <c r="AU12" i="33"/>
  <c r="AU13" i="33"/>
  <c r="AI13" i="33"/>
  <c r="AU14" i="33"/>
  <c r="AI14" i="33"/>
  <c r="K22" i="33"/>
  <c r="AI22" i="33" s="1"/>
  <c r="AI17" i="33"/>
  <c r="AU17" i="33"/>
  <c r="AI18" i="33"/>
  <c r="AU18" i="33"/>
  <c r="AI19" i="33"/>
  <c r="AU19" i="33"/>
  <c r="AU20" i="33"/>
  <c r="AI20" i="33"/>
  <c r="AI21" i="33"/>
  <c r="AU21" i="33"/>
  <c r="K29" i="33"/>
  <c r="AI29" i="33" s="1"/>
  <c r="AI24" i="33"/>
  <c r="AU24" i="33"/>
  <c r="AI25" i="33"/>
  <c r="AU25" i="33"/>
  <c r="AU26" i="33"/>
  <c r="AI26" i="33"/>
  <c r="AI27" i="33"/>
  <c r="AU27" i="33"/>
  <c r="AU28" i="33"/>
  <c r="AI28" i="33"/>
  <c r="K36" i="33"/>
  <c r="AI36" i="33" s="1"/>
  <c r="AU31" i="33"/>
  <c r="AI31" i="33"/>
  <c r="AI32" i="33"/>
  <c r="AU32" i="33"/>
  <c r="AI33" i="33"/>
  <c r="AU33" i="33"/>
  <c r="AI34" i="33"/>
  <c r="AU34" i="33"/>
  <c r="AU35" i="33"/>
  <c r="AI35" i="33"/>
  <c r="K43" i="33"/>
  <c r="AI43" i="33" s="1"/>
  <c r="AU38" i="33"/>
  <c r="AI38" i="33"/>
  <c r="AU39" i="33"/>
  <c r="AI39" i="33"/>
  <c r="AI40" i="33"/>
  <c r="AU40" i="33"/>
  <c r="AU41" i="33"/>
  <c r="AI41" i="33"/>
  <c r="AI42" i="33"/>
  <c r="AU42" i="33"/>
  <c r="K50" i="33"/>
  <c r="AI50" i="33" s="1"/>
  <c r="AU45" i="33"/>
  <c r="AI45" i="33"/>
  <c r="AI46" i="33"/>
  <c r="AU46" i="33"/>
  <c r="AU47" i="33"/>
  <c r="AI47" i="33"/>
  <c r="AU48" i="33"/>
  <c r="AI48" i="33"/>
  <c r="AU49" i="33"/>
  <c r="AI49" i="33"/>
  <c r="K57" i="33"/>
  <c r="AI57" i="33" s="1"/>
  <c r="AU52" i="33"/>
  <c r="AI52" i="33"/>
  <c r="AI53" i="33"/>
  <c r="AU53" i="33"/>
  <c r="AI54" i="33"/>
  <c r="AU54" i="33"/>
  <c r="AU55" i="33"/>
  <c r="AI55" i="33"/>
  <c r="AI56" i="33"/>
  <c r="AU56" i="33"/>
  <c r="AU59" i="33"/>
  <c r="AI59" i="33"/>
  <c r="AU60" i="33"/>
  <c r="AI60" i="33"/>
  <c r="AU61" i="33"/>
  <c r="AI61" i="33"/>
  <c r="AU62" i="33"/>
  <c r="AI62" i="33"/>
  <c r="AI63" i="33"/>
  <c r="AU63" i="33"/>
  <c r="AI66" i="33"/>
  <c r="AU66" i="33"/>
  <c r="AU67" i="33"/>
  <c r="AI67" i="33"/>
  <c r="AU68" i="33"/>
  <c r="AI68" i="33"/>
  <c r="AI69" i="33"/>
  <c r="AU69" i="33"/>
  <c r="AI70" i="33"/>
  <c r="AU70" i="33"/>
  <c r="AU73" i="33"/>
  <c r="AI73" i="33"/>
  <c r="AH13" i="33"/>
  <c r="AT13" i="33"/>
  <c r="AH19" i="33"/>
  <c r="AT19" i="33"/>
  <c r="AT46" i="33"/>
  <c r="AH46" i="33"/>
  <c r="AT48" i="33"/>
  <c r="AH48" i="33"/>
  <c r="J64" i="33"/>
  <c r="AH64" i="33" s="1"/>
  <c r="AH59" i="33"/>
  <c r="AT59" i="33"/>
  <c r="AH60" i="33"/>
  <c r="AT60" i="33"/>
  <c r="AI74" i="33"/>
  <c r="AU74" i="33"/>
  <c r="AT18" i="33"/>
  <c r="AH18" i="33"/>
  <c r="AH27" i="33"/>
  <c r="AT27" i="33"/>
  <c r="AH32" i="33"/>
  <c r="AT32" i="33"/>
  <c r="AH35" i="33"/>
  <c r="AT35" i="33"/>
  <c r="AT40" i="33"/>
  <c r="AH40" i="33"/>
  <c r="J71" i="33"/>
  <c r="AH71" i="33" s="1"/>
  <c r="AH66" i="33"/>
  <c r="AT66" i="33"/>
  <c r="J115" i="33"/>
  <c r="AT94" i="33"/>
  <c r="AH94" i="33"/>
  <c r="J117" i="33"/>
  <c r="AT96" i="33"/>
  <c r="AH96" i="33"/>
  <c r="J119" i="33"/>
  <c r="AH98" i="33"/>
  <c r="AT98" i="33"/>
  <c r="AT102" i="33"/>
  <c r="AH102" i="33"/>
  <c r="AT104" i="33"/>
  <c r="AH104" i="33"/>
  <c r="AH109" i="33"/>
  <c r="AT109" i="33"/>
  <c r="AH111" i="33"/>
  <c r="AT111" i="33"/>
  <c r="J127" i="33"/>
  <c r="AH127" i="33" s="1"/>
  <c r="AT122" i="33"/>
  <c r="AH122" i="33"/>
  <c r="J141" i="33"/>
  <c r="AH141" i="33" s="1"/>
  <c r="AH136" i="33"/>
  <c r="AT136" i="33"/>
  <c r="AH140" i="33"/>
  <c r="AT140" i="33"/>
  <c r="AH145" i="33"/>
  <c r="AT145" i="33"/>
  <c r="AT77" i="33"/>
  <c r="AH77" i="33"/>
  <c r="K80" i="33"/>
  <c r="AI94" i="33"/>
  <c r="AU94" i="33"/>
  <c r="K81" i="33"/>
  <c r="AI95" i="33"/>
  <c r="AU95" i="33"/>
  <c r="K117" i="33"/>
  <c r="AI96" i="33"/>
  <c r="AU96" i="33"/>
  <c r="K118" i="33"/>
  <c r="AI97" i="33"/>
  <c r="AU97" i="33"/>
  <c r="K84" i="33"/>
  <c r="AU98" i="33"/>
  <c r="AI98" i="33"/>
  <c r="K106" i="33"/>
  <c r="AI106" i="33" s="1"/>
  <c r="AU101" i="33"/>
  <c r="AI101" i="33"/>
  <c r="AI102" i="33"/>
  <c r="AU102" i="33"/>
  <c r="AU103" i="33"/>
  <c r="AI103" i="33"/>
  <c r="AI104" i="33"/>
  <c r="AU104" i="33"/>
  <c r="AI105" i="33"/>
  <c r="AU105" i="33"/>
  <c r="K113" i="33"/>
  <c r="AI113" i="33" s="1"/>
  <c r="AI108" i="33"/>
  <c r="AU108" i="33"/>
  <c r="AU109" i="33"/>
  <c r="AI109" i="33"/>
  <c r="AI110" i="33"/>
  <c r="AU110" i="33"/>
  <c r="AI111" i="33"/>
  <c r="AU111" i="33"/>
  <c r="AU112" i="33"/>
  <c r="AI112" i="33"/>
  <c r="K127" i="33"/>
  <c r="AI127" i="33" s="1"/>
  <c r="AU122" i="33"/>
  <c r="AI122" i="33"/>
  <c r="AI123" i="33"/>
  <c r="AU123" i="33"/>
  <c r="AI124" i="33"/>
  <c r="AU124" i="33"/>
  <c r="AU125" i="33"/>
  <c r="AI125" i="33"/>
  <c r="AU126" i="33"/>
  <c r="AI126" i="33"/>
  <c r="K134" i="33"/>
  <c r="AI134" i="33" s="1"/>
  <c r="AI129" i="33"/>
  <c r="AU129" i="33"/>
  <c r="AU130" i="33"/>
  <c r="AI130" i="33"/>
  <c r="AU131" i="33"/>
  <c r="AI131" i="33"/>
  <c r="AU132" i="33"/>
  <c r="AI132" i="33"/>
  <c r="AU133" i="33"/>
  <c r="AI133" i="33"/>
  <c r="AI136" i="33"/>
  <c r="AU136" i="33"/>
  <c r="AU137" i="33"/>
  <c r="AI137" i="33"/>
  <c r="AI138" i="33"/>
  <c r="AU138" i="33"/>
  <c r="AU139" i="33"/>
  <c r="AI139" i="33"/>
  <c r="AI140" i="33"/>
  <c r="AU140" i="33"/>
  <c r="AI143" i="33"/>
  <c r="AU143" i="33"/>
  <c r="AU144" i="33"/>
  <c r="AI144" i="33"/>
  <c r="AU145" i="33"/>
  <c r="AI145" i="33"/>
  <c r="AI146" i="33"/>
  <c r="AU146" i="33"/>
  <c r="AI147" i="33"/>
  <c r="AU147" i="33"/>
  <c r="J15" i="33"/>
  <c r="AH15" i="33" s="1"/>
  <c r="AH10" i="33"/>
  <c r="AT10" i="33"/>
  <c r="AH25" i="33"/>
  <c r="AT25" i="33"/>
  <c r="AH28" i="33"/>
  <c r="AT28" i="33"/>
  <c r="AH63" i="33"/>
  <c r="AT63" i="33"/>
  <c r="AH103" i="33"/>
  <c r="AT103" i="33"/>
  <c r="AT105" i="33"/>
  <c r="AH105" i="33"/>
  <c r="AH112" i="33"/>
  <c r="AT112" i="33"/>
  <c r="AH123" i="33"/>
  <c r="AT123" i="33"/>
  <c r="AH138" i="33"/>
  <c r="AT138" i="33"/>
  <c r="AH144" i="33"/>
  <c r="AT144" i="33"/>
  <c r="AT146" i="33"/>
  <c r="AH146" i="33"/>
  <c r="AT76" i="33"/>
  <c r="AH76" i="33"/>
  <c r="AU77" i="33"/>
  <c r="AI77" i="33"/>
  <c r="AH11" i="33"/>
  <c r="AT11" i="33"/>
  <c r="AT20" i="33"/>
  <c r="AH20" i="33"/>
  <c r="AH31" i="33"/>
  <c r="AT31" i="33"/>
  <c r="AH33" i="33"/>
  <c r="AT33" i="33"/>
  <c r="AH42" i="33"/>
  <c r="AT42" i="33"/>
  <c r="AT47" i="33"/>
  <c r="AH47" i="33"/>
  <c r="AH53" i="33"/>
  <c r="AT53" i="33"/>
  <c r="J81" i="33"/>
  <c r="AH95" i="33"/>
  <c r="AT95" i="33"/>
  <c r="J83" i="33"/>
  <c r="AH97" i="33"/>
  <c r="AT97" i="33"/>
  <c r="AH101" i="33"/>
  <c r="AT101" i="33"/>
  <c r="J113" i="33"/>
  <c r="AH113" i="33" s="1"/>
  <c r="AH108" i="33"/>
  <c r="AT108" i="33"/>
  <c r="AT124" i="33"/>
  <c r="AH124" i="33"/>
  <c r="AT126" i="33"/>
  <c r="AH126" i="33"/>
  <c r="AT130" i="33"/>
  <c r="AH130" i="33"/>
  <c r="AT132" i="33"/>
  <c r="AH132" i="33"/>
  <c r="AT147" i="33"/>
  <c r="AH147" i="33"/>
  <c r="AH75" i="33"/>
  <c r="AT75" i="33"/>
  <c r="AU76" i="33"/>
  <c r="AI76" i="33"/>
  <c r="AH14" i="33"/>
  <c r="AT14" i="33"/>
  <c r="AH24" i="33"/>
  <c r="AT24" i="33"/>
  <c r="AH34" i="33"/>
  <c r="AT34" i="33"/>
  <c r="AT39" i="33"/>
  <c r="AH39" i="33"/>
  <c r="AT49" i="33"/>
  <c r="AH49" i="33"/>
  <c r="AH54" i="33"/>
  <c r="AT54" i="33"/>
  <c r="AH62" i="33"/>
  <c r="AT62" i="33"/>
  <c r="AT110" i="33"/>
  <c r="AH110" i="33"/>
  <c r="AH125" i="33"/>
  <c r="AT125" i="33"/>
  <c r="AT129" i="33"/>
  <c r="AH129" i="33"/>
  <c r="AH131" i="33"/>
  <c r="AT131" i="33"/>
  <c r="AH133" i="33"/>
  <c r="AT133" i="33"/>
  <c r="AH137" i="33"/>
  <c r="AT137" i="33"/>
  <c r="AT139" i="33"/>
  <c r="AH139" i="33"/>
  <c r="AT143" i="33"/>
  <c r="AH143" i="33"/>
  <c r="AH74" i="33"/>
  <c r="AT74" i="33"/>
  <c r="AU75" i="33"/>
  <c r="AI75" i="33"/>
  <c r="AO147" i="33"/>
  <c r="N57" i="33"/>
  <c r="AN40" i="33"/>
  <c r="AB45" i="33"/>
  <c r="D57" i="33"/>
  <c r="D64" i="33"/>
  <c r="AB69" i="33"/>
  <c r="Q81" i="33"/>
  <c r="AO81" i="33" s="1"/>
  <c r="Q83" i="33"/>
  <c r="AC83" i="33" s="1"/>
  <c r="AO95" i="33"/>
  <c r="AC143" i="33"/>
  <c r="AC147" i="33"/>
  <c r="K64" i="33"/>
  <c r="AI64" i="33" s="1"/>
  <c r="AC96" i="33"/>
  <c r="AC108" i="33"/>
  <c r="AC112" i="33"/>
  <c r="AC132" i="33"/>
  <c r="AB42" i="33"/>
  <c r="AB70" i="33"/>
  <c r="I80" i="33"/>
  <c r="AG80" i="33" s="1"/>
  <c r="I84" i="33"/>
  <c r="AS84" i="33" s="1"/>
  <c r="AO96" i="33"/>
  <c r="AO108" i="33"/>
  <c r="AC116" i="33"/>
  <c r="AC144" i="33"/>
  <c r="AN33" i="33"/>
  <c r="AB47" i="33"/>
  <c r="AN53" i="33"/>
  <c r="AB60" i="33"/>
  <c r="AB66" i="33"/>
  <c r="AC97" i="33"/>
  <c r="AC104" i="33"/>
  <c r="AC109" i="33"/>
  <c r="AC129" i="33"/>
  <c r="AC133" i="33"/>
  <c r="AN66" i="33"/>
  <c r="Q82" i="33"/>
  <c r="AC82" i="33" s="1"/>
  <c r="Q84" i="33"/>
  <c r="AO84" i="33" s="1"/>
  <c r="AO97" i="33"/>
  <c r="P81" i="33"/>
  <c r="E22" i="33"/>
  <c r="E57" i="33"/>
  <c r="AC57" i="33" s="1"/>
  <c r="J134" i="33"/>
  <c r="AH134" i="33" s="1"/>
  <c r="AA49" i="33"/>
  <c r="M22" i="33"/>
  <c r="AN138" i="33"/>
  <c r="J148" i="33"/>
  <c r="AH148" i="33" s="1"/>
  <c r="AA53" i="33"/>
  <c r="AB102" i="33"/>
  <c r="AB104" i="33"/>
  <c r="AB124" i="33"/>
  <c r="AB125" i="33"/>
  <c r="AN139" i="33"/>
  <c r="G99" i="33"/>
  <c r="AE99" i="33" s="1"/>
  <c r="AC21" i="33"/>
  <c r="F43" i="33"/>
  <c r="P127" i="33"/>
  <c r="AB127" i="33" s="1"/>
  <c r="F29" i="33"/>
  <c r="H141" i="33"/>
  <c r="AF141" i="33" s="1"/>
  <c r="H127" i="33"/>
  <c r="AF127" i="33" s="1"/>
  <c r="J36" i="33"/>
  <c r="AH36" i="33" s="1"/>
  <c r="O43" i="33"/>
  <c r="J29" i="33"/>
  <c r="AH29" i="33" s="1"/>
  <c r="C43" i="33"/>
  <c r="M36" i="33"/>
  <c r="E43" i="33"/>
  <c r="AC43" i="33" s="1"/>
  <c r="G57" i="33"/>
  <c r="AE57" i="33" s="1"/>
  <c r="J118" i="33"/>
  <c r="AB95" i="33"/>
  <c r="J106" i="33"/>
  <c r="AH106" i="33" s="1"/>
  <c r="R141" i="33"/>
  <c r="AD141" i="33" s="1"/>
  <c r="AB24" i="33"/>
  <c r="J82" i="33"/>
  <c r="AN116" i="33"/>
  <c r="AB118" i="33"/>
  <c r="AB31" i="33"/>
  <c r="J84" i="33"/>
  <c r="J99" i="33"/>
  <c r="AH99" i="33" s="1"/>
  <c r="J116" i="33"/>
  <c r="AC17" i="33"/>
  <c r="AC35" i="33"/>
  <c r="AO39" i="33"/>
  <c r="AO42" i="33"/>
  <c r="AC54" i="33"/>
  <c r="AC55" i="33"/>
  <c r="AC61" i="33"/>
  <c r="AC62" i="33"/>
  <c r="AO67" i="33"/>
  <c r="I15" i="33"/>
  <c r="AG15" i="33" s="1"/>
  <c r="AG10" i="33"/>
  <c r="AS10" i="33"/>
  <c r="AG14" i="33"/>
  <c r="AS14" i="33"/>
  <c r="AS19" i="33"/>
  <c r="AG19" i="33"/>
  <c r="AS27" i="33"/>
  <c r="AG27" i="33"/>
  <c r="I36" i="33"/>
  <c r="AG36" i="33" s="1"/>
  <c r="AS31" i="33"/>
  <c r="AG31" i="33"/>
  <c r="AS33" i="33"/>
  <c r="AG33" i="33"/>
  <c r="AG39" i="33"/>
  <c r="AS39" i="33"/>
  <c r="AS41" i="33"/>
  <c r="AG41" i="33"/>
  <c r="I50" i="33"/>
  <c r="AG50" i="33" s="1"/>
  <c r="AG45" i="33"/>
  <c r="AS45" i="33"/>
  <c r="I57" i="33"/>
  <c r="AG57" i="33" s="1"/>
  <c r="AG52" i="33"/>
  <c r="AS52" i="33"/>
  <c r="AG55" i="33"/>
  <c r="AS55" i="33"/>
  <c r="I64" i="33"/>
  <c r="AG64" i="33" s="1"/>
  <c r="AS59" i="33"/>
  <c r="AG59" i="33"/>
  <c r="AG62" i="33"/>
  <c r="AS62" i="33"/>
  <c r="AG67" i="33"/>
  <c r="AS67" i="33"/>
  <c r="AG116" i="33"/>
  <c r="AS116" i="33"/>
  <c r="P99" i="33"/>
  <c r="P115" i="33"/>
  <c r="P84" i="33"/>
  <c r="AB84" i="33" s="1"/>
  <c r="P119" i="33"/>
  <c r="AG94" i="33"/>
  <c r="AS94" i="33"/>
  <c r="Q99" i="33"/>
  <c r="Q155" i="33" s="1"/>
  <c r="Q115" i="33"/>
  <c r="AS95" i="33"/>
  <c r="AG95" i="33"/>
  <c r="AG96" i="33"/>
  <c r="AS96" i="33"/>
  <c r="AS97" i="33"/>
  <c r="AG97" i="33"/>
  <c r="AS98" i="33"/>
  <c r="AG98" i="33"/>
  <c r="AS101" i="33"/>
  <c r="AG101" i="33"/>
  <c r="AG102" i="33"/>
  <c r="AS102" i="33"/>
  <c r="AG103" i="33"/>
  <c r="AS103" i="33"/>
  <c r="AG104" i="33"/>
  <c r="AS104" i="33"/>
  <c r="AS105" i="33"/>
  <c r="AG105" i="33"/>
  <c r="AG108" i="33"/>
  <c r="AS108" i="33"/>
  <c r="AG109" i="33"/>
  <c r="AS109" i="33"/>
  <c r="AS110" i="33"/>
  <c r="AG110" i="33"/>
  <c r="AS111" i="33"/>
  <c r="AG111" i="33"/>
  <c r="AG112" i="33"/>
  <c r="AS112" i="33"/>
  <c r="I127" i="33"/>
  <c r="AG127" i="33" s="1"/>
  <c r="AG122" i="33"/>
  <c r="AS122" i="33"/>
  <c r="AS123" i="33"/>
  <c r="AG123" i="33"/>
  <c r="AS124" i="33"/>
  <c r="AG124" i="33"/>
  <c r="AG125" i="33"/>
  <c r="AS125" i="33"/>
  <c r="AG126" i="33"/>
  <c r="AS126" i="33"/>
  <c r="AS129" i="33"/>
  <c r="AG129" i="33"/>
  <c r="AG130" i="33"/>
  <c r="AS130" i="33"/>
  <c r="AG131" i="33"/>
  <c r="AS131" i="33"/>
  <c r="AG132" i="33"/>
  <c r="AS132" i="33"/>
  <c r="AS133" i="33"/>
  <c r="AG133" i="33"/>
  <c r="AG136" i="33"/>
  <c r="AS136" i="33"/>
  <c r="AG137" i="33"/>
  <c r="AS137" i="33"/>
  <c r="AG138" i="33"/>
  <c r="AS138" i="33"/>
  <c r="AS139" i="33"/>
  <c r="AG139" i="33"/>
  <c r="AG140" i="33"/>
  <c r="AS140" i="33"/>
  <c r="AG143" i="33"/>
  <c r="AS143" i="33"/>
  <c r="AS144" i="33"/>
  <c r="AG144" i="33"/>
  <c r="AG145" i="33"/>
  <c r="AS145" i="33"/>
  <c r="AG146" i="33"/>
  <c r="AS146" i="33"/>
  <c r="AG147" i="33"/>
  <c r="AS147" i="33"/>
  <c r="AS12" i="33"/>
  <c r="AG12" i="33"/>
  <c r="AS25" i="33"/>
  <c r="AG25" i="33"/>
  <c r="AS53" i="33"/>
  <c r="AG53" i="33"/>
  <c r="AG60" i="33"/>
  <c r="AS60" i="33"/>
  <c r="AS69" i="33"/>
  <c r="AG69" i="33"/>
  <c r="AC45" i="33"/>
  <c r="AS83" i="33"/>
  <c r="AG83" i="33"/>
  <c r="AC10" i="33"/>
  <c r="AC50" i="33"/>
  <c r="AC64" i="33"/>
  <c r="AS77" i="33"/>
  <c r="AG77" i="33"/>
  <c r="R80" i="33"/>
  <c r="AD80" i="33" s="1"/>
  <c r="R115" i="33"/>
  <c r="R116" i="33"/>
  <c r="AD116" i="33" s="1"/>
  <c r="R81" i="33"/>
  <c r="R82" i="33"/>
  <c r="AP82" i="33" s="1"/>
  <c r="R117" i="33"/>
  <c r="R118" i="33"/>
  <c r="AD118" i="33" s="1"/>
  <c r="R83" i="33"/>
  <c r="R84" i="33"/>
  <c r="AD84" i="33" s="1"/>
  <c r="R119" i="33"/>
  <c r="AG81" i="33"/>
  <c r="AG11" i="33"/>
  <c r="AS11" i="33"/>
  <c r="AS21" i="33"/>
  <c r="AG21" i="33"/>
  <c r="AG40" i="33"/>
  <c r="AS40" i="33"/>
  <c r="AS47" i="33"/>
  <c r="AG47" i="33"/>
  <c r="AG49" i="33"/>
  <c r="AS49" i="33"/>
  <c r="AS56" i="33"/>
  <c r="AG56" i="33"/>
  <c r="AG63" i="33"/>
  <c r="AS63" i="33"/>
  <c r="AO10" i="33"/>
  <c r="F151" i="33"/>
  <c r="AS76" i="33"/>
  <c r="AG76" i="33"/>
  <c r="AS13" i="33"/>
  <c r="AG13" i="33"/>
  <c r="AS18" i="33"/>
  <c r="AG18" i="33"/>
  <c r="AS20" i="33"/>
  <c r="AG20" i="33"/>
  <c r="AG26" i="33"/>
  <c r="AS26" i="33"/>
  <c r="AG32" i="33"/>
  <c r="AS32" i="33"/>
  <c r="AS34" i="33"/>
  <c r="AG34" i="33"/>
  <c r="AG38" i="33"/>
  <c r="AS38" i="33"/>
  <c r="AG54" i="33"/>
  <c r="AS54" i="33"/>
  <c r="AS66" i="33"/>
  <c r="AG66" i="33"/>
  <c r="AS73" i="33"/>
  <c r="AG73" i="33"/>
  <c r="F153" i="33"/>
  <c r="AO31" i="33"/>
  <c r="AS82" i="33"/>
  <c r="AG82" i="33"/>
  <c r="AG115" i="33"/>
  <c r="AS115" i="33"/>
  <c r="AS119" i="33"/>
  <c r="AG119" i="33"/>
  <c r="AS75" i="33"/>
  <c r="AG75" i="33"/>
  <c r="I22" i="33"/>
  <c r="AG22" i="33" s="1"/>
  <c r="AG17" i="33"/>
  <c r="AS17" i="33"/>
  <c r="I29" i="33"/>
  <c r="AG29" i="33" s="1"/>
  <c r="AS24" i="33"/>
  <c r="AG24" i="33"/>
  <c r="AS28" i="33"/>
  <c r="AG28" i="33"/>
  <c r="AS35" i="33"/>
  <c r="AG35" i="33"/>
  <c r="AG42" i="33"/>
  <c r="AS42" i="33"/>
  <c r="AG46" i="33"/>
  <c r="AS46" i="33"/>
  <c r="AG48" i="33"/>
  <c r="AS48" i="33"/>
  <c r="AG61" i="33"/>
  <c r="AS61" i="33"/>
  <c r="AS68" i="33"/>
  <c r="AG68" i="33"/>
  <c r="AG70" i="33"/>
  <c r="AS70" i="33"/>
  <c r="N83" i="33"/>
  <c r="F115" i="33"/>
  <c r="F119" i="33"/>
  <c r="AC52" i="33"/>
  <c r="N117" i="33"/>
  <c r="AS74" i="33"/>
  <c r="AG74" i="33"/>
  <c r="K141" i="33"/>
  <c r="AI141" i="33" s="1"/>
  <c r="H78" i="33"/>
  <c r="AF78" i="33" s="1"/>
  <c r="AM130" i="33"/>
  <c r="AA137" i="33"/>
  <c r="J43" i="33"/>
  <c r="AH43" i="33" s="1"/>
  <c r="N64" i="33"/>
  <c r="AN10" i="33"/>
  <c r="AC19" i="33"/>
  <c r="AC27" i="33"/>
  <c r="AO41" i="33"/>
  <c r="AC46" i="33"/>
  <c r="AO48" i="33"/>
  <c r="J57" i="33"/>
  <c r="AH57" i="33" s="1"/>
  <c r="C134" i="33"/>
  <c r="E15" i="33"/>
  <c r="AC15" i="33" s="1"/>
  <c r="AO24" i="33"/>
  <c r="N15" i="33"/>
  <c r="AM111" i="33"/>
  <c r="AM126" i="33"/>
  <c r="AM13" i="33"/>
  <c r="AA33" i="33"/>
  <c r="AB74" i="33"/>
  <c r="AB112" i="33"/>
  <c r="AB123" i="33"/>
  <c r="AB126" i="33"/>
  <c r="AB133" i="33"/>
  <c r="AN137" i="33"/>
  <c r="AN140" i="33"/>
  <c r="AN145" i="33"/>
  <c r="AM74" i="33"/>
  <c r="AM122" i="33"/>
  <c r="K83" i="33"/>
  <c r="AA95" i="33"/>
  <c r="AA102" i="33"/>
  <c r="K99" i="33"/>
  <c r="AI99" i="33" s="1"/>
  <c r="C83" i="33"/>
  <c r="AA74" i="33"/>
  <c r="C80" i="33"/>
  <c r="C99" i="33"/>
  <c r="O80" i="33"/>
  <c r="O99" i="33"/>
  <c r="O118" i="33"/>
  <c r="AM118" i="33" s="1"/>
  <c r="O83" i="33"/>
  <c r="AA97" i="33"/>
  <c r="AA104" i="33"/>
  <c r="AM109" i="33"/>
  <c r="AM123" i="33"/>
  <c r="AM124" i="33"/>
  <c r="AM125" i="33"/>
  <c r="AM132" i="33"/>
  <c r="O141" i="33"/>
  <c r="AA141" i="33" s="1"/>
  <c r="AA136" i="33"/>
  <c r="AA138" i="33"/>
  <c r="AA139" i="33"/>
  <c r="AA140" i="33"/>
  <c r="AA145" i="33"/>
  <c r="AA147" i="33"/>
  <c r="D152" i="33"/>
  <c r="P152" i="33"/>
  <c r="L154" i="33"/>
  <c r="D117" i="33"/>
  <c r="AN117" i="33" s="1"/>
  <c r="AM10" i="33"/>
  <c r="L152" i="33"/>
  <c r="L153" i="33"/>
  <c r="D154" i="33"/>
  <c r="P154" i="33"/>
  <c r="AA38" i="33"/>
  <c r="AB122" i="33"/>
  <c r="AN136" i="33"/>
  <c r="AO11" i="33"/>
  <c r="AO12" i="33"/>
  <c r="AO13" i="33"/>
  <c r="AO14" i="33"/>
  <c r="AO18" i="33"/>
  <c r="AO20" i="33"/>
  <c r="AO25" i="33"/>
  <c r="AO26" i="33"/>
  <c r="AO27" i="33"/>
  <c r="AC28" i="33"/>
  <c r="AC32" i="33"/>
  <c r="AC33" i="33"/>
  <c r="AC34" i="33"/>
  <c r="AO35" i="33"/>
  <c r="AC39" i="33"/>
  <c r="AC40" i="33"/>
  <c r="AC41" i="33"/>
  <c r="AC42" i="33"/>
  <c r="AO46" i="33"/>
  <c r="AC47" i="33"/>
  <c r="AC48" i="33"/>
  <c r="AC49" i="33"/>
  <c r="AO53" i="33"/>
  <c r="AO54" i="33"/>
  <c r="AO55" i="33"/>
  <c r="AC56" i="33"/>
  <c r="AO60" i="33"/>
  <c r="AO61" i="33"/>
  <c r="AO62" i="33"/>
  <c r="AC63" i="33"/>
  <c r="F150" i="33"/>
  <c r="J150" i="33"/>
  <c r="N150" i="33"/>
  <c r="J151" i="33"/>
  <c r="N151" i="33"/>
  <c r="Q152" i="33"/>
  <c r="J153" i="33"/>
  <c r="N153" i="33"/>
  <c r="AO69" i="33"/>
  <c r="AO70" i="33"/>
  <c r="D78" i="33"/>
  <c r="L78" i="33"/>
  <c r="AC77" i="33"/>
  <c r="AC20" i="33"/>
  <c r="AC26" i="33"/>
  <c r="AO28" i="33"/>
  <c r="AO33" i="33"/>
  <c r="AO38" i="33"/>
  <c r="AO40" i="33"/>
  <c r="AO47" i="33"/>
  <c r="AO49" i="33"/>
  <c r="AC53" i="33"/>
  <c r="AO56" i="33"/>
  <c r="AC59" i="33"/>
  <c r="AC60" i="33"/>
  <c r="AO63" i="33"/>
  <c r="AO66" i="33"/>
  <c r="J80" i="33"/>
  <c r="F99" i="33"/>
  <c r="F117" i="33"/>
  <c r="AC12" i="33"/>
  <c r="AC18" i="33"/>
  <c r="AC25" i="33"/>
  <c r="AO45" i="33"/>
  <c r="AO52" i="33"/>
  <c r="F81" i="33"/>
  <c r="F83" i="33"/>
  <c r="AC14" i="33"/>
  <c r="K150" i="33"/>
  <c r="O150" i="33"/>
  <c r="K151" i="33"/>
  <c r="C78" i="33"/>
  <c r="G78" i="33"/>
  <c r="AE78" i="33" s="1"/>
  <c r="K78" i="33"/>
  <c r="AI78" i="33" s="1"/>
  <c r="O78" i="33"/>
  <c r="E78" i="33"/>
  <c r="I78" i="33"/>
  <c r="AG78" i="33" s="1"/>
  <c r="M78" i="33"/>
  <c r="F78" i="33"/>
  <c r="AD78" i="33" s="1"/>
  <c r="J78" i="33"/>
  <c r="AH78" i="33" s="1"/>
  <c r="N78" i="33"/>
  <c r="N81" i="33"/>
  <c r="AC24" i="33"/>
  <c r="AC31" i="33"/>
  <c r="AC38" i="33"/>
  <c r="AO59" i="33"/>
  <c r="AO68" i="33"/>
  <c r="N80" i="33"/>
  <c r="AC11" i="33"/>
  <c r="AC13" i="33"/>
  <c r="AM12" i="33"/>
  <c r="AA18" i="33"/>
  <c r="AA20" i="33"/>
  <c r="AM25" i="33"/>
  <c r="AM27" i="33"/>
  <c r="AA31" i="33"/>
  <c r="AA35" i="33"/>
  <c r="AA40" i="33"/>
  <c r="AM42" i="33"/>
  <c r="AA47" i="33"/>
  <c r="AM49" i="33"/>
  <c r="AM52" i="33"/>
  <c r="AM54" i="33"/>
  <c r="AA55" i="33"/>
  <c r="AM56" i="33"/>
  <c r="AM61" i="33"/>
  <c r="AM63" i="33"/>
  <c r="AM67" i="33"/>
  <c r="AM69" i="33"/>
  <c r="AO75" i="33"/>
  <c r="AN95" i="33"/>
  <c r="AN97" i="33"/>
  <c r="AN102" i="33"/>
  <c r="AN104" i="33"/>
  <c r="AB108" i="33"/>
  <c r="AN109" i="33"/>
  <c r="AB110" i="33"/>
  <c r="AN111" i="33"/>
  <c r="AN123" i="33"/>
  <c r="AN124" i="33"/>
  <c r="AN125" i="33"/>
  <c r="AN126" i="33"/>
  <c r="AB129" i="33"/>
  <c r="AN130" i="33"/>
  <c r="AB131" i="33"/>
  <c r="AN132" i="33"/>
  <c r="AB137" i="33"/>
  <c r="AB138" i="33"/>
  <c r="AB139" i="33"/>
  <c r="AB140" i="33"/>
  <c r="AN143" i="33"/>
  <c r="E152" i="33"/>
  <c r="AO152" i="33" s="1"/>
  <c r="I152" i="33"/>
  <c r="AB145" i="33"/>
  <c r="I154" i="33"/>
  <c r="M154" i="33"/>
  <c r="AB147" i="33"/>
  <c r="AA42" i="33"/>
  <c r="AA45" i="33"/>
  <c r="AM47" i="33"/>
  <c r="AM66" i="33"/>
  <c r="AM68" i="33"/>
  <c r="AM70" i="33"/>
  <c r="H81" i="33"/>
  <c r="AF81" i="33" s="1"/>
  <c r="D83" i="33"/>
  <c r="H83" i="33"/>
  <c r="AF83" i="33" s="1"/>
  <c r="P83" i="33"/>
  <c r="D99" i="33"/>
  <c r="L99" i="33"/>
  <c r="AN122" i="33"/>
  <c r="AB136" i="33"/>
  <c r="AM38" i="33"/>
  <c r="O57" i="33"/>
  <c r="AA57" i="33" s="1"/>
  <c r="D81" i="33"/>
  <c r="AB97" i="33"/>
  <c r="AB143" i="33"/>
  <c r="AN147" i="33"/>
  <c r="D150" i="33"/>
  <c r="AM45" i="33"/>
  <c r="AM59" i="33"/>
  <c r="L81" i="33"/>
  <c r="L85" i="33" s="1"/>
  <c r="AC80" i="33"/>
  <c r="AA12" i="33"/>
  <c r="AQ83" i="33"/>
  <c r="AE83" i="33"/>
  <c r="AR118" i="33"/>
  <c r="AF118" i="33"/>
  <c r="G15" i="33"/>
  <c r="AE15" i="33" s="1"/>
  <c r="AQ10" i="33"/>
  <c r="AE10" i="33"/>
  <c r="AE11" i="33"/>
  <c r="AQ11" i="33"/>
  <c r="AM11" i="33"/>
  <c r="AQ12" i="33"/>
  <c r="AE12" i="33"/>
  <c r="AE13" i="33"/>
  <c r="AQ13" i="33"/>
  <c r="AQ14" i="33"/>
  <c r="AE14" i="33"/>
  <c r="AA14" i="33"/>
  <c r="G22" i="33"/>
  <c r="AE22" i="33" s="1"/>
  <c r="AQ17" i="33"/>
  <c r="AE17" i="33"/>
  <c r="AE18" i="33"/>
  <c r="AQ18" i="33"/>
  <c r="AQ19" i="33"/>
  <c r="AE19" i="33"/>
  <c r="AQ20" i="33"/>
  <c r="AE20" i="33"/>
  <c r="AQ21" i="33"/>
  <c r="AE21" i="33"/>
  <c r="G29" i="33"/>
  <c r="AE29" i="33" s="1"/>
  <c r="AQ24" i="33"/>
  <c r="AE24" i="33"/>
  <c r="AQ25" i="33"/>
  <c r="AE25" i="33"/>
  <c r="AQ26" i="33"/>
  <c r="AE26" i="33"/>
  <c r="AQ27" i="33"/>
  <c r="AE27" i="33"/>
  <c r="AE28" i="33"/>
  <c r="AQ28" i="33"/>
  <c r="G36" i="33"/>
  <c r="AE36" i="33" s="1"/>
  <c r="AE31" i="33"/>
  <c r="AQ31" i="33"/>
  <c r="AE32" i="33"/>
  <c r="AQ32" i="33"/>
  <c r="AQ33" i="33"/>
  <c r="AE33" i="33"/>
  <c r="AE34" i="33"/>
  <c r="AQ34" i="33"/>
  <c r="AE35" i="33"/>
  <c r="AQ35" i="33"/>
  <c r="G43" i="33"/>
  <c r="AE43" i="33" s="1"/>
  <c r="AQ38" i="33"/>
  <c r="AE38" i="33"/>
  <c r="AQ39" i="33"/>
  <c r="AE39" i="33"/>
  <c r="AQ40" i="33"/>
  <c r="AE40" i="33"/>
  <c r="AE41" i="33"/>
  <c r="AQ41" i="33"/>
  <c r="AQ42" i="33"/>
  <c r="AE42" i="33"/>
  <c r="G50" i="33"/>
  <c r="AE50" i="33" s="1"/>
  <c r="AQ45" i="33"/>
  <c r="AE45" i="33"/>
  <c r="AE46" i="33"/>
  <c r="AQ46" i="33"/>
  <c r="AQ47" i="33"/>
  <c r="AE47" i="33"/>
  <c r="AQ48" i="33"/>
  <c r="AE48" i="33"/>
  <c r="AQ49" i="33"/>
  <c r="AE49" i="33"/>
  <c r="AE52" i="33"/>
  <c r="AQ52" i="33"/>
  <c r="AQ53" i="33"/>
  <c r="AE53" i="33"/>
  <c r="AQ54" i="33"/>
  <c r="AE54" i="33"/>
  <c r="AQ55" i="33"/>
  <c r="AE55" i="33"/>
  <c r="AQ56" i="33"/>
  <c r="AE56" i="33"/>
  <c r="G64" i="33"/>
  <c r="AE64" i="33" s="1"/>
  <c r="AE59" i="33"/>
  <c r="AQ59" i="33"/>
  <c r="AE60" i="33"/>
  <c r="AQ60" i="33"/>
  <c r="AQ61" i="33"/>
  <c r="AE61" i="33"/>
  <c r="AQ62" i="33"/>
  <c r="AE62" i="33"/>
  <c r="AE63" i="33"/>
  <c r="AQ63" i="33"/>
  <c r="G150" i="33"/>
  <c r="AQ66" i="33"/>
  <c r="AE66" i="33"/>
  <c r="G151" i="33"/>
  <c r="AQ67" i="33"/>
  <c r="AE67" i="33"/>
  <c r="H152" i="33"/>
  <c r="AE68" i="33"/>
  <c r="AQ68" i="33"/>
  <c r="G153" i="33"/>
  <c r="AE69" i="33"/>
  <c r="AQ69" i="33"/>
  <c r="K153" i="33"/>
  <c r="H154" i="33"/>
  <c r="AQ70" i="33"/>
  <c r="AE70" i="33"/>
  <c r="AQ73" i="33"/>
  <c r="AE73" i="33"/>
  <c r="AF74" i="33"/>
  <c r="AR74" i="33"/>
  <c r="AD76" i="33"/>
  <c r="AP76" i="33"/>
  <c r="AQ77" i="33"/>
  <c r="AE77" i="33"/>
  <c r="AR94" i="33"/>
  <c r="AF94" i="33"/>
  <c r="AF95" i="33"/>
  <c r="AR95" i="33"/>
  <c r="H82" i="33"/>
  <c r="AR96" i="33"/>
  <c r="AF96" i="33"/>
  <c r="AR97" i="33"/>
  <c r="AF97" i="33"/>
  <c r="AR98" i="33"/>
  <c r="AF98" i="33"/>
  <c r="AF101" i="33"/>
  <c r="AR101" i="33"/>
  <c r="AR102" i="33"/>
  <c r="AF102" i="33"/>
  <c r="AR103" i="33"/>
  <c r="AF103" i="33"/>
  <c r="AR104" i="33"/>
  <c r="AF104" i="33"/>
  <c r="AF105" i="33"/>
  <c r="AR105" i="33"/>
  <c r="H113" i="33"/>
  <c r="AF113" i="33" s="1"/>
  <c r="AF108" i="33"/>
  <c r="AR108" i="33"/>
  <c r="AF109" i="33"/>
  <c r="AR109" i="33"/>
  <c r="AF110" i="33"/>
  <c r="AR110" i="33"/>
  <c r="AR111" i="33"/>
  <c r="AF111" i="33"/>
  <c r="AF112" i="33"/>
  <c r="AR112" i="33"/>
  <c r="AR122" i="33"/>
  <c r="AF122" i="33"/>
  <c r="AR123" i="33"/>
  <c r="AF123" i="33"/>
  <c r="AR124" i="33"/>
  <c r="AF124" i="33"/>
  <c r="AR125" i="33"/>
  <c r="AF125" i="33"/>
  <c r="AR126" i="33"/>
  <c r="AF126" i="33"/>
  <c r="H134" i="33"/>
  <c r="AF134" i="33" s="1"/>
  <c r="AR129" i="33"/>
  <c r="AF129" i="33"/>
  <c r="AR130" i="33"/>
  <c r="AF130" i="33"/>
  <c r="AF131" i="33"/>
  <c r="AR131" i="33"/>
  <c r="AR132" i="33"/>
  <c r="AF132" i="33"/>
  <c r="AF133" i="33"/>
  <c r="AR133" i="33"/>
  <c r="AF136" i="33"/>
  <c r="AR136" i="33"/>
  <c r="AR137" i="33"/>
  <c r="AF137" i="33"/>
  <c r="AR138" i="33"/>
  <c r="AF138" i="33"/>
  <c r="AR139" i="33"/>
  <c r="AF139" i="33"/>
  <c r="AR140" i="33"/>
  <c r="AF140" i="33"/>
  <c r="H148" i="33"/>
  <c r="AF148" i="33" s="1"/>
  <c r="AR143" i="33"/>
  <c r="AF143" i="33"/>
  <c r="AR144" i="33"/>
  <c r="AF144" i="33"/>
  <c r="AF145" i="33"/>
  <c r="AR145" i="33"/>
  <c r="M152" i="33"/>
  <c r="AR146" i="33"/>
  <c r="AF146" i="33"/>
  <c r="E154" i="33"/>
  <c r="AR147" i="33"/>
  <c r="AF147" i="33"/>
  <c r="Q154" i="33"/>
  <c r="AQ84" i="33"/>
  <c r="AE84" i="33"/>
  <c r="AR116" i="33"/>
  <c r="AF116" i="33"/>
  <c r="H15" i="33"/>
  <c r="AF15" i="33" s="1"/>
  <c r="AF10" i="33"/>
  <c r="AR10" i="33"/>
  <c r="AF11" i="33"/>
  <c r="AR11" i="33"/>
  <c r="AR12" i="33"/>
  <c r="AF12" i="33"/>
  <c r="AN12" i="33"/>
  <c r="AR13" i="33"/>
  <c r="AF13" i="33"/>
  <c r="AR14" i="33"/>
  <c r="AF14" i="33"/>
  <c r="AF17" i="33"/>
  <c r="AR17" i="33"/>
  <c r="AR18" i="33"/>
  <c r="AF18" i="33"/>
  <c r="AN18" i="33"/>
  <c r="AF19" i="33"/>
  <c r="AR19" i="33"/>
  <c r="AF20" i="33"/>
  <c r="AR20" i="33"/>
  <c r="AB20" i="33"/>
  <c r="AR21" i="33"/>
  <c r="AF21" i="33"/>
  <c r="AF24" i="33"/>
  <c r="AR24" i="33"/>
  <c r="AR25" i="33"/>
  <c r="AF25" i="33"/>
  <c r="AN25" i="33"/>
  <c r="AR26" i="33"/>
  <c r="AF26" i="33"/>
  <c r="AN26" i="33"/>
  <c r="AF27" i="33"/>
  <c r="AR27" i="33"/>
  <c r="AR28" i="33"/>
  <c r="AF28" i="33"/>
  <c r="AB28" i="33"/>
  <c r="H36" i="33"/>
  <c r="AF36" i="33" s="1"/>
  <c r="AR31" i="33"/>
  <c r="AF31" i="33"/>
  <c r="AF32" i="33"/>
  <c r="AR32" i="33"/>
  <c r="AR33" i="33"/>
  <c r="AF33" i="33"/>
  <c r="AR34" i="33"/>
  <c r="AF34" i="33"/>
  <c r="AR35" i="33"/>
  <c r="AF35" i="33"/>
  <c r="AR38" i="33"/>
  <c r="AF38" i="33"/>
  <c r="AR39" i="33"/>
  <c r="AF39" i="33"/>
  <c r="AF40" i="33"/>
  <c r="AR40" i="33"/>
  <c r="AR41" i="33"/>
  <c r="AF41" i="33"/>
  <c r="AF42" i="33"/>
  <c r="AR42" i="33"/>
  <c r="AR45" i="33"/>
  <c r="AF45" i="33"/>
  <c r="AF46" i="33"/>
  <c r="AR46" i="33"/>
  <c r="AF47" i="33"/>
  <c r="AR47" i="33"/>
  <c r="AR48" i="33"/>
  <c r="AF48" i="33"/>
  <c r="AF49" i="33"/>
  <c r="AR49" i="33"/>
  <c r="AR52" i="33"/>
  <c r="AF52" i="33"/>
  <c r="AR53" i="33"/>
  <c r="AF53" i="33"/>
  <c r="AF54" i="33"/>
  <c r="AR54" i="33"/>
  <c r="AR55" i="33"/>
  <c r="AF55" i="33"/>
  <c r="AF56" i="33"/>
  <c r="AR56" i="33"/>
  <c r="AR59" i="33"/>
  <c r="AF59" i="33"/>
  <c r="AR60" i="33"/>
  <c r="AF60" i="33"/>
  <c r="AF61" i="33"/>
  <c r="AR61" i="33"/>
  <c r="AF62" i="33"/>
  <c r="AR62" i="33"/>
  <c r="AR63" i="33"/>
  <c r="AF63" i="33"/>
  <c r="AF66" i="33"/>
  <c r="AR66" i="33"/>
  <c r="AF67" i="33"/>
  <c r="AR67" i="33"/>
  <c r="AR68" i="33"/>
  <c r="AF68" i="33"/>
  <c r="AR69" i="33"/>
  <c r="AF69" i="33"/>
  <c r="AR70" i="33"/>
  <c r="AF70" i="33"/>
  <c r="AF73" i="33"/>
  <c r="AR73" i="33"/>
  <c r="AD75" i="33"/>
  <c r="AP75" i="33"/>
  <c r="AQ76" i="33"/>
  <c r="AE76" i="33"/>
  <c r="AF77" i="33"/>
  <c r="AR77" i="33"/>
  <c r="AF84" i="33"/>
  <c r="AR84" i="33"/>
  <c r="C15" i="33"/>
  <c r="AD74" i="33"/>
  <c r="AP74" i="33"/>
  <c r="AQ75" i="33"/>
  <c r="AE75" i="33"/>
  <c r="AR76" i="33"/>
  <c r="AF76" i="33"/>
  <c r="AP94" i="33"/>
  <c r="AP95" i="33"/>
  <c r="AP96" i="33"/>
  <c r="AP97" i="33"/>
  <c r="AP98" i="33"/>
  <c r="AP101" i="33"/>
  <c r="AP102" i="33"/>
  <c r="AP103" i="33"/>
  <c r="AP104" i="33"/>
  <c r="AP105" i="33"/>
  <c r="AP108" i="33"/>
  <c r="AP109" i="33"/>
  <c r="AP110" i="33"/>
  <c r="AP111" i="33"/>
  <c r="AP112" i="33"/>
  <c r="AP122" i="33"/>
  <c r="AP123" i="33"/>
  <c r="AP124" i="33"/>
  <c r="AP125" i="33"/>
  <c r="AP126" i="33"/>
  <c r="AP129" i="33"/>
  <c r="AP130" i="33"/>
  <c r="AP131" i="33"/>
  <c r="AP132" i="33"/>
  <c r="AP133" i="33"/>
  <c r="AP136" i="33"/>
  <c r="AP137" i="33"/>
  <c r="AP138" i="33"/>
  <c r="AP139" i="33"/>
  <c r="AP140" i="33"/>
  <c r="AP143" i="33"/>
  <c r="AP144" i="33"/>
  <c r="AP145" i="33"/>
  <c r="AP146" i="33"/>
  <c r="AP147" i="33"/>
  <c r="AP10" i="33"/>
  <c r="AP11" i="33"/>
  <c r="AP12" i="33"/>
  <c r="AP13" i="33"/>
  <c r="AP14" i="33"/>
  <c r="AP17" i="33"/>
  <c r="AP18" i="33"/>
  <c r="AP19" i="33"/>
  <c r="AP20" i="33"/>
  <c r="AP21" i="33"/>
  <c r="AP24" i="33"/>
  <c r="AP25" i="33"/>
  <c r="AP26" i="33"/>
  <c r="AP27" i="33"/>
  <c r="AP28" i="33"/>
  <c r="AP31" i="33"/>
  <c r="AP32" i="33"/>
  <c r="AP33" i="33"/>
  <c r="AP34" i="33"/>
  <c r="AP35" i="33"/>
  <c r="R43" i="33"/>
  <c r="AP38" i="33"/>
  <c r="AP39" i="33"/>
  <c r="AP40" i="33"/>
  <c r="AP41" i="33"/>
  <c r="AP42" i="33"/>
  <c r="R50" i="33"/>
  <c r="AD50" i="33" s="1"/>
  <c r="AP45" i="33"/>
  <c r="AP46" i="33"/>
  <c r="AP47" i="33"/>
  <c r="AP48" i="33"/>
  <c r="AP49" i="33"/>
  <c r="AP52" i="33"/>
  <c r="AP53" i="33"/>
  <c r="AP54" i="33"/>
  <c r="AP55" i="33"/>
  <c r="AP56" i="33"/>
  <c r="AP59" i="33"/>
  <c r="AP60" i="33"/>
  <c r="AP61" i="33"/>
  <c r="AP62" i="33"/>
  <c r="AP63" i="33"/>
  <c r="AP67" i="33"/>
  <c r="AP68" i="33"/>
  <c r="AP69" i="33"/>
  <c r="AP70" i="33"/>
  <c r="AD73" i="33"/>
  <c r="AP73" i="33"/>
  <c r="AE74" i="33"/>
  <c r="AQ74" i="33"/>
  <c r="AF75" i="33"/>
  <c r="AR75" i="33"/>
  <c r="AD77" i="33"/>
  <c r="AP77" i="33"/>
  <c r="G80" i="33"/>
  <c r="AE94" i="33"/>
  <c r="AQ94" i="33"/>
  <c r="G81" i="33"/>
  <c r="AQ95" i="33"/>
  <c r="AE95" i="33"/>
  <c r="G117" i="33"/>
  <c r="AQ96" i="33"/>
  <c r="AE96" i="33"/>
  <c r="G118" i="33"/>
  <c r="AQ97" i="33"/>
  <c r="AE97" i="33"/>
  <c r="AE98" i="33"/>
  <c r="AQ98" i="33"/>
  <c r="AQ101" i="33"/>
  <c r="AE101" i="33"/>
  <c r="AQ102" i="33"/>
  <c r="AE102" i="33"/>
  <c r="AE103" i="33"/>
  <c r="AQ103" i="33"/>
  <c r="AE104" i="33"/>
  <c r="AQ104" i="33"/>
  <c r="AE105" i="33"/>
  <c r="AQ105" i="33"/>
  <c r="G113" i="33"/>
  <c r="AE113" i="33" s="1"/>
  <c r="AQ108" i="33"/>
  <c r="AE108" i="33"/>
  <c r="AQ109" i="33"/>
  <c r="AE109" i="33"/>
  <c r="AQ110" i="33"/>
  <c r="AE110" i="33"/>
  <c r="AQ111" i="33"/>
  <c r="AE111" i="33"/>
  <c r="AQ112" i="33"/>
  <c r="AE112" i="33"/>
  <c r="G127" i="33"/>
  <c r="AE127" i="33" s="1"/>
  <c r="AE122" i="33"/>
  <c r="AQ122" i="33"/>
  <c r="AQ123" i="33"/>
  <c r="AE123" i="33"/>
  <c r="AQ124" i="33"/>
  <c r="AE124" i="33"/>
  <c r="AE125" i="33"/>
  <c r="AQ125" i="33"/>
  <c r="AE126" i="33"/>
  <c r="AQ126" i="33"/>
  <c r="G134" i="33"/>
  <c r="AE134" i="33" s="1"/>
  <c r="AQ129" i="33"/>
  <c r="AE129" i="33"/>
  <c r="AQ130" i="33"/>
  <c r="AE130" i="33"/>
  <c r="AQ131" i="33"/>
  <c r="AE131" i="33"/>
  <c r="AE132" i="33"/>
  <c r="AQ132" i="33"/>
  <c r="AE133" i="33"/>
  <c r="AQ133" i="33"/>
  <c r="AQ136" i="33"/>
  <c r="AE136" i="33"/>
  <c r="AE137" i="33"/>
  <c r="AQ137" i="33"/>
  <c r="AQ138" i="33"/>
  <c r="AE138" i="33"/>
  <c r="AQ139" i="33"/>
  <c r="AE139" i="33"/>
  <c r="AQ140" i="33"/>
  <c r="AE140" i="33"/>
  <c r="G148" i="33"/>
  <c r="AE148" i="33" s="1"/>
  <c r="AE143" i="33"/>
  <c r="AQ143" i="33"/>
  <c r="AQ144" i="33"/>
  <c r="AE144" i="33"/>
  <c r="AE145" i="33"/>
  <c r="AQ145" i="33"/>
  <c r="AQ146" i="33"/>
  <c r="AE146" i="33"/>
  <c r="AQ147" i="33"/>
  <c r="AE147" i="33"/>
  <c r="R71" i="33"/>
  <c r="AP66" i="33"/>
  <c r="AB13" i="33"/>
  <c r="AB32" i="33"/>
  <c r="AN24" i="33"/>
  <c r="AN31" i="33"/>
  <c r="AA84" i="33"/>
  <c r="AA106" i="33"/>
  <c r="AO17" i="33"/>
  <c r="Q22" i="33"/>
  <c r="AO19" i="33"/>
  <c r="AO21" i="33"/>
  <c r="AB10" i="33"/>
  <c r="P15" i="33"/>
  <c r="AB15" i="33" s="1"/>
  <c r="AB11" i="33"/>
  <c r="AB12" i="33"/>
  <c r="AB14" i="33"/>
  <c r="AB17" i="33"/>
  <c r="AB19" i="33"/>
  <c r="AB21" i="33"/>
  <c r="AN11" i="33"/>
  <c r="AM14" i="33"/>
  <c r="AB71" i="33"/>
  <c r="AD10" i="33"/>
  <c r="R15" i="33"/>
  <c r="AD15" i="33" s="1"/>
  <c r="AD11" i="33"/>
  <c r="AD12" i="33"/>
  <c r="AD13" i="33"/>
  <c r="AD14" i="33"/>
  <c r="AD17" i="33"/>
  <c r="R22" i="33"/>
  <c r="AD22" i="33" s="1"/>
  <c r="AD18" i="33"/>
  <c r="AD19" i="33"/>
  <c r="AD20" i="33"/>
  <c r="AD21" i="33"/>
  <c r="AD24" i="33"/>
  <c r="R29" i="33"/>
  <c r="AD25" i="33"/>
  <c r="AD26" i="33"/>
  <c r="AD27" i="33"/>
  <c r="AD28" i="33"/>
  <c r="AD31" i="33"/>
  <c r="AD32" i="33"/>
  <c r="AD33" i="33"/>
  <c r="R36" i="33"/>
  <c r="AD36" i="33" s="1"/>
  <c r="AA10" i="33"/>
  <c r="AA11" i="33"/>
  <c r="AA13" i="33"/>
  <c r="AA17" i="33"/>
  <c r="AM18" i="33"/>
  <c r="AA19" i="33"/>
  <c r="AM20" i="33"/>
  <c r="AA21" i="33"/>
  <c r="AA24" i="33"/>
  <c r="AA25" i="33"/>
  <c r="AA26" i="33"/>
  <c r="AA27" i="33"/>
  <c r="AA28" i="33"/>
  <c r="AM31" i="33"/>
  <c r="AA32" i="33"/>
  <c r="AM33" i="33"/>
  <c r="AA34" i="33"/>
  <c r="AM35" i="33"/>
  <c r="AA39" i="33"/>
  <c r="AA41" i="33"/>
  <c r="AA46" i="33"/>
  <c r="AA48" i="33"/>
  <c r="AA52" i="33"/>
  <c r="AM53" i="33"/>
  <c r="AA54" i="33"/>
  <c r="AM55" i="33"/>
  <c r="AA56" i="33"/>
  <c r="AA60" i="33"/>
  <c r="AA61" i="33"/>
  <c r="AA62" i="33"/>
  <c r="AA63" i="33"/>
  <c r="AA67" i="33"/>
  <c r="AA69" i="33"/>
  <c r="AA73" i="33"/>
  <c r="AN74" i="33"/>
  <c r="AC75" i="33"/>
  <c r="AA77" i="33"/>
  <c r="AB96" i="33"/>
  <c r="AB98" i="33"/>
  <c r="D115" i="33"/>
  <c r="H115" i="33"/>
  <c r="L115" i="33"/>
  <c r="AB101" i="33"/>
  <c r="H117" i="33"/>
  <c r="L117" i="33"/>
  <c r="AB103" i="33"/>
  <c r="L118" i="33"/>
  <c r="D119" i="33"/>
  <c r="H119" i="33"/>
  <c r="L119" i="33"/>
  <c r="AB105" i="33"/>
  <c r="AN108" i="33"/>
  <c r="P113" i="33"/>
  <c r="AB113" i="33" s="1"/>
  <c r="AB109" i="33"/>
  <c r="AN110" i="33"/>
  <c r="AB111" i="33"/>
  <c r="AN112" i="33"/>
  <c r="AN129" i="33"/>
  <c r="AB130" i="33"/>
  <c r="AN131" i="33"/>
  <c r="AB132" i="33"/>
  <c r="AN133" i="33"/>
  <c r="AB144" i="33"/>
  <c r="AB146" i="33"/>
  <c r="AD64" i="33"/>
  <c r="P22" i="33"/>
  <c r="AB34" i="33"/>
  <c r="AN39" i="33"/>
  <c r="AN41" i="33"/>
  <c r="AN46" i="33"/>
  <c r="AN48" i="33"/>
  <c r="AB52" i="33"/>
  <c r="AB54" i="33"/>
  <c r="AB56" i="33"/>
  <c r="AB59" i="33"/>
  <c r="AB61" i="33"/>
  <c r="AB63" i="33"/>
  <c r="AN73" i="33"/>
  <c r="AC74" i="33"/>
  <c r="AN77" i="33"/>
  <c r="AO101" i="33"/>
  <c r="AC102" i="33"/>
  <c r="M117" i="33"/>
  <c r="M120" i="33" s="1"/>
  <c r="AO103" i="33"/>
  <c r="AO105" i="33"/>
  <c r="AC122" i="33"/>
  <c r="AC123" i="33"/>
  <c r="AC124" i="33"/>
  <c r="AC125" i="33"/>
  <c r="AC126" i="33"/>
  <c r="AO136" i="33"/>
  <c r="AO137" i="33"/>
  <c r="AO138" i="33"/>
  <c r="AO139" i="33"/>
  <c r="AO140" i="33"/>
  <c r="P57" i="33"/>
  <c r="AO32" i="33"/>
  <c r="AO34" i="33"/>
  <c r="AC66" i="33"/>
  <c r="F152" i="33"/>
  <c r="J152" i="33"/>
  <c r="N152" i="33"/>
  <c r="AC68" i="33"/>
  <c r="F154" i="33"/>
  <c r="J154" i="33"/>
  <c r="N154" i="33"/>
  <c r="AC70" i="33"/>
  <c r="AC73" i="33"/>
  <c r="AA75" i="33"/>
  <c r="AB76" i="33"/>
  <c r="AO77" i="33"/>
  <c r="R99" i="33"/>
  <c r="AD94" i="33"/>
  <c r="R151" i="33"/>
  <c r="AD95" i="33"/>
  <c r="AD96" i="33"/>
  <c r="R153" i="33"/>
  <c r="AD97" i="33"/>
  <c r="AD98" i="33"/>
  <c r="R106" i="33"/>
  <c r="AD106" i="33" s="1"/>
  <c r="AD101" i="33"/>
  <c r="AD102" i="33"/>
  <c r="AD103" i="33"/>
  <c r="AD104" i="33"/>
  <c r="AD105" i="33"/>
  <c r="R113" i="33"/>
  <c r="AD113" i="33" s="1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D136" i="33"/>
  <c r="AD137" i="33"/>
  <c r="AD138" i="33"/>
  <c r="AD139" i="33"/>
  <c r="AD140" i="33"/>
  <c r="AD143" i="33"/>
  <c r="AD144" i="33"/>
  <c r="AD145" i="33"/>
  <c r="AD146" i="33"/>
  <c r="AD147" i="33"/>
  <c r="P64" i="33"/>
  <c r="Q127" i="33"/>
  <c r="AC127" i="33" s="1"/>
  <c r="AD34" i="33"/>
  <c r="AD35" i="33"/>
  <c r="AD38" i="33"/>
  <c r="AD39" i="33"/>
  <c r="AD40" i="33"/>
  <c r="AD41" i="33"/>
  <c r="AD42" i="33"/>
  <c r="AD45" i="33"/>
  <c r="AD46" i="33"/>
  <c r="AD47" i="33"/>
  <c r="AD48" i="33"/>
  <c r="AD49" i="33"/>
  <c r="AD52" i="33"/>
  <c r="AD53" i="33"/>
  <c r="AD54" i="33"/>
  <c r="AD55" i="33"/>
  <c r="AD56" i="33"/>
  <c r="AD59" i="33"/>
  <c r="AD60" i="33"/>
  <c r="AD61" i="33"/>
  <c r="AD62" i="33"/>
  <c r="AD63" i="33"/>
  <c r="AD66" i="33"/>
  <c r="S150" i="33"/>
  <c r="S151" i="33"/>
  <c r="AD67" i="33"/>
  <c r="S152" i="33"/>
  <c r="AD68" i="33"/>
  <c r="S153" i="33"/>
  <c r="AD69" i="33"/>
  <c r="S154" i="33"/>
  <c r="AD70" i="33"/>
  <c r="AN75" i="33"/>
  <c r="AO76" i="33"/>
  <c r="AM95" i="33"/>
  <c r="G154" i="33"/>
  <c r="K154" i="33"/>
  <c r="AA98" i="33"/>
  <c r="C115" i="33"/>
  <c r="G115" i="33"/>
  <c r="K115" i="33"/>
  <c r="O115" i="33"/>
  <c r="C116" i="33"/>
  <c r="G116" i="33"/>
  <c r="K116" i="33"/>
  <c r="O116" i="33"/>
  <c r="AA103" i="33"/>
  <c r="AM104" i="33"/>
  <c r="C119" i="33"/>
  <c r="G119" i="33"/>
  <c r="K119" i="33"/>
  <c r="O119" i="33"/>
  <c r="AA108" i="33"/>
  <c r="AA109" i="33"/>
  <c r="AA110" i="33"/>
  <c r="AA111" i="33"/>
  <c r="AA112" i="33"/>
  <c r="AA122" i="33"/>
  <c r="AA123" i="33"/>
  <c r="AA124" i="33"/>
  <c r="AA125" i="33"/>
  <c r="AA126" i="33"/>
  <c r="AA129" i="33"/>
  <c r="AA130" i="33"/>
  <c r="AA131" i="33"/>
  <c r="AA132" i="33"/>
  <c r="AA133" i="33"/>
  <c r="AM136" i="33"/>
  <c r="AM137" i="33"/>
  <c r="AM138" i="33"/>
  <c r="AM139" i="33"/>
  <c r="AM140" i="33"/>
  <c r="L150" i="33"/>
  <c r="AM143" i="33"/>
  <c r="D151" i="33"/>
  <c r="L151" i="33"/>
  <c r="AA144" i="33"/>
  <c r="K152" i="33"/>
  <c r="AM145" i="33"/>
  <c r="D153" i="33"/>
  <c r="AM146" i="33"/>
  <c r="AM147" i="33"/>
  <c r="R57" i="33"/>
  <c r="AD57" i="33" s="1"/>
  <c r="R127" i="33"/>
  <c r="AD127" i="33" s="1"/>
  <c r="Q141" i="33"/>
  <c r="AC141" i="33" s="1"/>
  <c r="AC76" i="33"/>
  <c r="AO73" i="33"/>
  <c r="P78" i="33"/>
  <c r="Q78" i="33"/>
  <c r="AB73" i="33"/>
  <c r="AO74" i="33"/>
  <c r="AN76" i="33"/>
  <c r="AB75" i="33"/>
  <c r="Q106" i="33"/>
  <c r="AC106" i="33" s="1"/>
  <c r="AC103" i="33"/>
  <c r="R150" i="33"/>
  <c r="AB141" i="33"/>
  <c r="AB36" i="33"/>
  <c r="AB43" i="33"/>
  <c r="AM144" i="33"/>
  <c r="H151" i="33"/>
  <c r="H153" i="33"/>
  <c r="AA146" i="33"/>
  <c r="AN146" i="33"/>
  <c r="K148" i="33"/>
  <c r="AI148" i="33" s="1"/>
  <c r="O148" i="33"/>
  <c r="AA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N144" i="33"/>
  <c r="AM129" i="33"/>
  <c r="AM131" i="33"/>
  <c r="AM133" i="33"/>
  <c r="O134" i="33"/>
  <c r="O127" i="33"/>
  <c r="AA127" i="33" s="1"/>
  <c r="AM108" i="33"/>
  <c r="AM110" i="33"/>
  <c r="AM112" i="33"/>
  <c r="O113" i="33"/>
  <c r="AA113" i="33" s="1"/>
  <c r="AC113" i="33"/>
  <c r="AM101" i="33"/>
  <c r="AM103" i="33"/>
  <c r="AM105" i="33"/>
  <c r="AA101" i="33"/>
  <c r="AN101" i="33"/>
  <c r="AN103" i="33"/>
  <c r="AA105" i="33"/>
  <c r="AN105" i="33"/>
  <c r="AM102" i="33"/>
  <c r="AM117" i="33"/>
  <c r="AA117" i="33"/>
  <c r="AM84" i="33"/>
  <c r="AM94" i="33"/>
  <c r="AM98" i="33"/>
  <c r="AC118" i="33"/>
  <c r="O154" i="33"/>
  <c r="P80" i="33"/>
  <c r="AB80" i="33" s="1"/>
  <c r="C82" i="33"/>
  <c r="K82" i="33"/>
  <c r="AA94" i="33"/>
  <c r="AA96" i="33"/>
  <c r="AN96" i="33"/>
  <c r="AN98" i="33"/>
  <c r="AO116" i="33"/>
  <c r="AN118" i="33"/>
  <c r="G152" i="33"/>
  <c r="O152" i="33"/>
  <c r="AM96" i="33"/>
  <c r="H80" i="33"/>
  <c r="G82" i="33"/>
  <c r="O82" i="33"/>
  <c r="AN94" i="33"/>
  <c r="O81" i="33"/>
  <c r="AA81" i="33" s="1"/>
  <c r="P82" i="33"/>
  <c r="AN82" i="33" s="1"/>
  <c r="AB94" i="33"/>
  <c r="AM97" i="33"/>
  <c r="AM73" i="33"/>
  <c r="AM75" i="33"/>
  <c r="AM77" i="33"/>
  <c r="AA66" i="33"/>
  <c r="AC67" i="33"/>
  <c r="AA68" i="33"/>
  <c r="AC69" i="33"/>
  <c r="AA70" i="33"/>
  <c r="E71" i="33"/>
  <c r="E155" i="33" s="1"/>
  <c r="I71" i="33"/>
  <c r="M71" i="33"/>
  <c r="Q150" i="33"/>
  <c r="O151" i="33"/>
  <c r="R152" i="33"/>
  <c r="O153" i="33"/>
  <c r="R154" i="33"/>
  <c r="G71" i="33"/>
  <c r="K71" i="33"/>
  <c r="AI71" i="33" s="1"/>
  <c r="O71" i="33"/>
  <c r="AA71" i="33" s="1"/>
  <c r="AA59" i="33"/>
  <c r="AM60" i="33"/>
  <c r="AM62" i="33"/>
  <c r="AM46" i="33"/>
  <c r="AM48" i="33"/>
  <c r="AM39" i="33"/>
  <c r="AM41" i="33"/>
  <c r="AM32" i="33"/>
  <c r="AM34" i="33"/>
  <c r="AN32" i="33"/>
  <c r="AN34" i="33"/>
  <c r="O36" i="33"/>
  <c r="AA36" i="33" s="1"/>
  <c r="O29" i="33"/>
  <c r="AA29" i="33" s="1"/>
  <c r="AM24" i="33"/>
  <c r="AM26" i="33"/>
  <c r="AM28" i="33"/>
  <c r="AM17" i="33"/>
  <c r="AM19" i="33"/>
  <c r="AM21" i="33"/>
  <c r="AN17" i="33"/>
  <c r="AN19" i="33"/>
  <c r="AN21" i="33"/>
  <c r="O15" i="33"/>
  <c r="AA50" i="33"/>
  <c r="AN64" i="33"/>
  <c r="AB116" i="33"/>
  <c r="A23" i="33"/>
  <c r="E85" i="33"/>
  <c r="AO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B50" i="33" l="1"/>
  <c r="AC117" i="33"/>
  <c r="AD71" i="33"/>
  <c r="M155" i="33"/>
  <c r="AG118" i="33"/>
  <c r="AN57" i="33"/>
  <c r="AN81" i="33"/>
  <c r="E120" i="33"/>
  <c r="AC22" i="33"/>
  <c r="I120" i="33"/>
  <c r="AG120" i="33" s="1"/>
  <c r="AN71" i="33"/>
  <c r="AO127" i="33"/>
  <c r="AB22" i="33"/>
  <c r="AG117" i="33"/>
  <c r="AS117" i="33"/>
  <c r="AS120" i="33" s="1"/>
  <c r="AS80" i="33"/>
  <c r="AS85" i="33" s="1"/>
  <c r="AC119" i="33"/>
  <c r="Q120" i="33"/>
  <c r="AO148" i="33"/>
  <c r="N120" i="33"/>
  <c r="AO134" i="33"/>
  <c r="AO113" i="33"/>
  <c r="AT15" i="33"/>
  <c r="AT29" i="33"/>
  <c r="AU64" i="33"/>
  <c r="AU43" i="33"/>
  <c r="AG84" i="33"/>
  <c r="I85" i="33"/>
  <c r="AG85" i="33" s="1"/>
  <c r="AO82" i="33"/>
  <c r="AT22" i="33"/>
  <c r="AU29" i="33"/>
  <c r="AT64" i="33"/>
  <c r="AH118" i="33"/>
  <c r="AT118" i="33"/>
  <c r="AT81" i="33"/>
  <c r="AH81" i="33"/>
  <c r="AU106" i="33"/>
  <c r="AI80" i="33"/>
  <c r="AU80" i="33"/>
  <c r="AU151" i="33"/>
  <c r="AI151" i="33"/>
  <c r="AT106" i="33"/>
  <c r="AT36" i="33"/>
  <c r="AU50" i="33"/>
  <c r="AU82" i="33"/>
  <c r="AI82" i="33"/>
  <c r="AU115" i="33"/>
  <c r="AI115" i="33"/>
  <c r="AU153" i="33"/>
  <c r="AI153" i="33"/>
  <c r="AU127" i="33"/>
  <c r="AI117" i="33"/>
  <c r="AU117" i="33"/>
  <c r="AT78" i="33"/>
  <c r="AT117" i="33"/>
  <c r="AH117" i="33"/>
  <c r="AU36" i="33"/>
  <c r="AU15" i="33"/>
  <c r="AU150" i="33"/>
  <c r="AI150" i="33"/>
  <c r="AT153" i="33"/>
  <c r="AH153" i="33"/>
  <c r="AT82" i="33"/>
  <c r="AH82" i="33"/>
  <c r="AU141" i="33"/>
  <c r="AU113" i="33"/>
  <c r="AT127" i="33"/>
  <c r="AU78" i="33"/>
  <c r="AT57" i="33"/>
  <c r="AT152" i="33"/>
  <c r="AH152" i="33"/>
  <c r="AI118" i="33"/>
  <c r="AU118" i="33"/>
  <c r="AT150" i="33"/>
  <c r="AH150" i="33"/>
  <c r="AT154" i="33"/>
  <c r="AH154" i="33"/>
  <c r="AC84" i="33"/>
  <c r="AB64" i="33"/>
  <c r="AT148" i="33"/>
  <c r="AU148" i="33"/>
  <c r="AI84" i="33"/>
  <c r="AU84" i="33"/>
  <c r="AT99" i="33"/>
  <c r="AU71" i="33"/>
  <c r="AU57" i="33"/>
  <c r="AT43" i="33"/>
  <c r="AH119" i="33"/>
  <c r="AT119" i="33"/>
  <c r="AU152" i="33"/>
  <c r="AI152" i="33"/>
  <c r="AI83" i="33"/>
  <c r="AU83" i="33"/>
  <c r="AT116" i="33"/>
  <c r="AH116" i="33"/>
  <c r="AT134" i="33"/>
  <c r="AT83" i="33"/>
  <c r="AH83" i="33"/>
  <c r="AI81" i="33"/>
  <c r="AU81" i="33"/>
  <c r="AT115" i="33"/>
  <c r="AH115" i="33"/>
  <c r="AT50" i="33"/>
  <c r="AU22" i="33"/>
  <c r="AT84" i="33"/>
  <c r="AH84" i="33"/>
  <c r="AU119" i="33"/>
  <c r="AI119" i="33"/>
  <c r="AU116" i="33"/>
  <c r="AI116" i="33"/>
  <c r="AU154" i="33"/>
  <c r="AI154" i="33"/>
  <c r="AD81" i="33"/>
  <c r="AT80" i="33"/>
  <c r="AH80" i="33"/>
  <c r="AT151" i="33"/>
  <c r="AH151" i="33"/>
  <c r="AT141" i="33"/>
  <c r="AT113" i="33"/>
  <c r="AU134" i="33"/>
  <c r="AU99" i="33"/>
  <c r="AT71" i="33"/>
  <c r="AS78" i="33"/>
  <c r="AB57" i="33"/>
  <c r="AO99" i="33"/>
  <c r="Q85" i="33"/>
  <c r="AC85" i="33" s="1"/>
  <c r="AD43" i="33"/>
  <c r="AC81" i="33"/>
  <c r="AO83" i="33"/>
  <c r="AC115" i="33"/>
  <c r="AD82" i="33"/>
  <c r="AB99" i="33"/>
  <c r="AA134" i="33"/>
  <c r="AO115" i="33"/>
  <c r="AO120" i="33" s="1"/>
  <c r="AD29" i="33"/>
  <c r="AB117" i="33"/>
  <c r="AP116" i="33"/>
  <c r="J120" i="33"/>
  <c r="AH120" i="33" s="1"/>
  <c r="AA43" i="33"/>
  <c r="K85" i="33"/>
  <c r="AI85" i="33" s="1"/>
  <c r="AR83" i="33"/>
  <c r="AN154" i="33"/>
  <c r="AP118" i="33"/>
  <c r="J85" i="33"/>
  <c r="AH85" i="33" s="1"/>
  <c r="AB119" i="33"/>
  <c r="AD119" i="33"/>
  <c r="AB150" i="33"/>
  <c r="AD115" i="33"/>
  <c r="AC99" i="33"/>
  <c r="AP119" i="33"/>
  <c r="AP115" i="33"/>
  <c r="AP83" i="33"/>
  <c r="F120" i="33"/>
  <c r="AC78" i="33"/>
  <c r="AP84" i="33"/>
  <c r="AS29" i="33"/>
  <c r="AP117" i="33"/>
  <c r="AS57" i="33"/>
  <c r="AB154" i="33"/>
  <c r="P120" i="33"/>
  <c r="AS22" i="33"/>
  <c r="AP80" i="33"/>
  <c r="AA118" i="33"/>
  <c r="AS106" i="33"/>
  <c r="AG150" i="33"/>
  <c r="AS150" i="33"/>
  <c r="AS141" i="33"/>
  <c r="AS154" i="33"/>
  <c r="AG154" i="33"/>
  <c r="AS50" i="33"/>
  <c r="AS43" i="33"/>
  <c r="AB152" i="33"/>
  <c r="R120" i="33"/>
  <c r="AS134" i="33"/>
  <c r="AS127" i="33"/>
  <c r="AS64" i="33"/>
  <c r="AS153" i="33"/>
  <c r="AG153" i="33"/>
  <c r="AN84" i="33"/>
  <c r="AS151" i="33"/>
  <c r="AG151" i="33"/>
  <c r="AG152" i="33"/>
  <c r="AS152" i="33"/>
  <c r="R85" i="33"/>
  <c r="AS99" i="33"/>
  <c r="AS36" i="33"/>
  <c r="AS15" i="33"/>
  <c r="J155" i="33"/>
  <c r="AG71" i="33"/>
  <c r="AB78" i="33"/>
  <c r="AD117" i="33"/>
  <c r="AS71" i="33"/>
  <c r="AS148" i="33"/>
  <c r="AN115" i="33"/>
  <c r="AS113" i="33"/>
  <c r="AC152" i="33"/>
  <c r="AO15" i="33"/>
  <c r="AA80" i="33"/>
  <c r="AB81" i="33"/>
  <c r="D120" i="33"/>
  <c r="AD99" i="33"/>
  <c r="AM15" i="33"/>
  <c r="AO64" i="33"/>
  <c r="N85" i="33"/>
  <c r="AM127" i="33"/>
  <c r="AA83" i="33"/>
  <c r="AA99" i="33"/>
  <c r="AN141" i="33"/>
  <c r="AN15" i="33"/>
  <c r="AD83" i="33"/>
  <c r="AO57" i="33"/>
  <c r="AO43" i="33"/>
  <c r="AA116" i="33"/>
  <c r="AM115" i="33"/>
  <c r="AO71" i="33"/>
  <c r="AM80" i="33"/>
  <c r="AN43" i="33"/>
  <c r="AN22" i="33"/>
  <c r="AP81" i="33"/>
  <c r="AO154" i="33"/>
  <c r="AO29" i="33"/>
  <c r="AM36" i="33"/>
  <c r="AB153" i="33"/>
  <c r="K120" i="33"/>
  <c r="AI120" i="33" s="1"/>
  <c r="AN80" i="33"/>
  <c r="AM83" i="33"/>
  <c r="AR81" i="33"/>
  <c r="AN152" i="33"/>
  <c r="AA15" i="33"/>
  <c r="D155" i="33"/>
  <c r="AC71" i="33"/>
  <c r="C85" i="33"/>
  <c r="D85" i="33"/>
  <c r="AN127" i="33"/>
  <c r="AA78" i="33"/>
  <c r="F155" i="33"/>
  <c r="AO50" i="33"/>
  <c r="AA115" i="33"/>
  <c r="F85" i="33"/>
  <c r="AB83" i="33"/>
  <c r="AO153" i="33"/>
  <c r="AC151" i="33"/>
  <c r="AM57" i="33"/>
  <c r="AC154" i="33"/>
  <c r="AM71" i="33"/>
  <c r="AN83" i="33"/>
  <c r="AN29" i="33"/>
  <c r="AM81" i="33"/>
  <c r="AM141" i="33"/>
  <c r="AO36" i="33"/>
  <c r="AN50" i="33"/>
  <c r="AN113" i="33"/>
  <c r="AP78" i="33"/>
  <c r="AP29" i="33"/>
  <c r="AM43" i="33"/>
  <c r="C120" i="33"/>
  <c r="AO106" i="33"/>
  <c r="L120" i="33"/>
  <c r="AR148" i="33"/>
  <c r="H85" i="33"/>
  <c r="AF85" i="33" s="1"/>
  <c r="AF80" i="33"/>
  <c r="AR80" i="33"/>
  <c r="AN150" i="33"/>
  <c r="R155" i="33"/>
  <c r="AQ106" i="33"/>
  <c r="AQ117" i="33"/>
  <c r="AE117" i="33"/>
  <c r="AQ99" i="33"/>
  <c r="AP57" i="33"/>
  <c r="AP15" i="33"/>
  <c r="AP148" i="33"/>
  <c r="AP113" i="33"/>
  <c r="AR78" i="33"/>
  <c r="AF152" i="33"/>
  <c r="AR152" i="33"/>
  <c r="AQ43" i="33"/>
  <c r="I155" i="33"/>
  <c r="AF151" i="33"/>
  <c r="AR151" i="33"/>
  <c r="AB115" i="33"/>
  <c r="H155" i="33"/>
  <c r="AE71" i="33"/>
  <c r="G85" i="33"/>
  <c r="AE85" i="33" s="1"/>
  <c r="AQ82" i="33"/>
  <c r="AE82" i="33"/>
  <c r="AM116" i="33"/>
  <c r="AB151" i="33"/>
  <c r="AM148" i="33"/>
  <c r="AQ119" i="33"/>
  <c r="AE119" i="33"/>
  <c r="AR119" i="33"/>
  <c r="AF119" i="33"/>
  <c r="AR115" i="33"/>
  <c r="AF115" i="33"/>
  <c r="AQ148" i="33"/>
  <c r="AQ141" i="33"/>
  <c r="AQ127" i="33"/>
  <c r="AQ113" i="33"/>
  <c r="AQ118" i="33"/>
  <c r="AE118" i="33"/>
  <c r="AP50" i="33"/>
  <c r="AP36" i="33"/>
  <c r="AP141" i="33"/>
  <c r="AP134" i="33"/>
  <c r="AP106" i="33"/>
  <c r="AR64" i="33"/>
  <c r="AR50" i="33"/>
  <c r="AR36" i="33"/>
  <c r="AR15" i="33"/>
  <c r="AR127" i="33"/>
  <c r="AF154" i="33"/>
  <c r="AR154" i="33"/>
  <c r="AQ71" i="33"/>
  <c r="AQ50" i="33"/>
  <c r="AQ22" i="33"/>
  <c r="AP99" i="33"/>
  <c r="AR71" i="33"/>
  <c r="AR29" i="33"/>
  <c r="AR22" i="33"/>
  <c r="AR134" i="33"/>
  <c r="AR113" i="33"/>
  <c r="AR106" i="33"/>
  <c r="AR82" i="33"/>
  <c r="AF82" i="33"/>
  <c r="AR99" i="33"/>
  <c r="AQ78" i="33"/>
  <c r="AQ57" i="33"/>
  <c r="AQ36" i="33"/>
  <c r="AQ29" i="33"/>
  <c r="AQ15" i="33"/>
  <c r="H120" i="33"/>
  <c r="AF120" i="33" s="1"/>
  <c r="AF117" i="33"/>
  <c r="AR117" i="33"/>
  <c r="AQ80" i="33"/>
  <c r="AE80" i="33"/>
  <c r="AM22" i="33"/>
  <c r="AN36" i="33"/>
  <c r="AN119" i="33"/>
  <c r="AR150" i="33"/>
  <c r="AF150" i="33"/>
  <c r="AF153" i="33"/>
  <c r="AR153" i="33"/>
  <c r="AN78" i="33"/>
  <c r="AM119" i="33"/>
  <c r="AQ116" i="33"/>
  <c r="AE116" i="33"/>
  <c r="G120" i="33"/>
  <c r="AE120" i="33" s="1"/>
  <c r="AQ115" i="33"/>
  <c r="AE115" i="33"/>
  <c r="AO141" i="33"/>
  <c r="S155" i="33"/>
  <c r="AP71" i="33"/>
  <c r="AQ134" i="33"/>
  <c r="AQ81" i="33"/>
  <c r="AE81" i="33"/>
  <c r="AP64" i="33"/>
  <c r="AP43" i="33"/>
  <c r="AP22" i="33"/>
  <c r="AP127" i="33"/>
  <c r="AR57" i="33"/>
  <c r="AR43" i="33"/>
  <c r="AR141" i="33"/>
  <c r="AQ64" i="33"/>
  <c r="AQ150" i="33"/>
  <c r="AE150" i="33"/>
  <c r="AD154" i="33"/>
  <c r="AP154" i="33"/>
  <c r="AD150" i="33"/>
  <c r="AP150" i="33"/>
  <c r="AQ153" i="33"/>
  <c r="AE153" i="33"/>
  <c r="AE151" i="33"/>
  <c r="AQ151" i="33"/>
  <c r="AD151" i="33"/>
  <c r="AP151" i="33"/>
  <c r="AD153" i="33"/>
  <c r="AP153" i="33"/>
  <c r="AD152" i="33"/>
  <c r="AP152" i="33"/>
  <c r="AQ154" i="33"/>
  <c r="AE154" i="33"/>
  <c r="AE152" i="33"/>
  <c r="AQ152" i="33"/>
  <c r="O120" i="33"/>
  <c r="AN106" i="33"/>
  <c r="AM113" i="33"/>
  <c r="AM64" i="33"/>
  <c r="AM50" i="33"/>
  <c r="AN99" i="33"/>
  <c r="AA119" i="33"/>
  <c r="AN148" i="33"/>
  <c r="AC153" i="33"/>
  <c r="AN134" i="33"/>
  <c r="AN151" i="33"/>
  <c r="AN153" i="33"/>
  <c r="K155" i="33"/>
  <c r="AO22" i="33"/>
  <c r="AO78" i="33"/>
  <c r="AO151" i="33"/>
  <c r="P155" i="33"/>
  <c r="L155" i="33"/>
  <c r="AM134" i="33"/>
  <c r="AM106" i="33"/>
  <c r="AM82" i="33"/>
  <c r="AA82" i="33"/>
  <c r="P85" i="33"/>
  <c r="O85" i="33"/>
  <c r="AB82" i="33"/>
  <c r="AM99" i="33"/>
  <c r="AM78" i="33"/>
  <c r="AO155" i="33"/>
  <c r="AC155" i="33"/>
  <c r="O155" i="33"/>
  <c r="N155" i="33"/>
  <c r="G155" i="33"/>
  <c r="AO150" i="33"/>
  <c r="AC150" i="33"/>
  <c r="AM29" i="33"/>
  <c r="A30" i="33"/>
  <c r="AC77" i="27"/>
  <c r="AC76" i="27"/>
  <c r="AC75" i="27"/>
  <c r="AC74" i="27"/>
  <c r="AC73" i="27"/>
  <c r="AO77" i="11"/>
  <c r="AO76" i="11"/>
  <c r="AO75" i="11"/>
  <c r="AO74" i="11"/>
  <c r="AO73" i="11"/>
  <c r="AC77" i="11"/>
  <c r="AC76" i="11"/>
  <c r="AC75" i="11"/>
  <c r="AC74" i="11"/>
  <c r="AC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N77" i="11"/>
  <c r="AN76" i="11"/>
  <c r="AN75" i="11"/>
  <c r="AN74" i="11"/>
  <c r="AN73" i="11"/>
  <c r="AB77" i="27"/>
  <c r="AB76" i="27"/>
  <c r="AB75" i="27"/>
  <c r="AB74" i="27"/>
  <c r="AB73" i="27"/>
  <c r="AO77" i="27"/>
  <c r="AO76" i="27"/>
  <c r="AO75" i="27"/>
  <c r="AO74" i="27"/>
  <c r="AO73" i="27"/>
  <c r="AN77" i="27"/>
  <c r="AN76" i="27"/>
  <c r="AN75" i="27"/>
  <c r="AN74" i="27"/>
  <c r="AN73" i="27"/>
  <c r="AB77" i="11"/>
  <c r="AB76" i="11"/>
  <c r="AB75" i="11"/>
  <c r="AB74" i="11"/>
  <c r="AB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C120" i="33" l="1"/>
  <c r="AD85" i="33"/>
  <c r="AO85" i="33"/>
  <c r="AB120" i="33"/>
  <c r="AT120" i="33"/>
  <c r="AU85" i="33"/>
  <c r="AT155" i="33"/>
  <c r="AH155" i="33"/>
  <c r="AT85" i="33"/>
  <c r="AI155" i="33"/>
  <c r="AU155" i="33"/>
  <c r="AU120" i="33"/>
  <c r="AD155" i="33"/>
  <c r="AP155" i="33"/>
  <c r="AP120" i="33"/>
  <c r="AD120" i="33"/>
  <c r="AP85" i="33"/>
  <c r="AN120" i="33"/>
  <c r="AA85" i="33"/>
  <c r="AS155" i="33"/>
  <c r="AG155" i="33"/>
  <c r="AN155" i="33"/>
  <c r="AM120" i="33"/>
  <c r="AA120" i="33"/>
  <c r="AN85" i="33"/>
  <c r="AM85" i="33"/>
  <c r="AB85" i="33"/>
  <c r="AQ155" i="33"/>
  <c r="AE155" i="33"/>
  <c r="AR120" i="33"/>
  <c r="AF155" i="33"/>
  <c r="AR155" i="33"/>
  <c r="AQ120" i="33"/>
  <c r="AR85" i="33"/>
  <c r="AQ85" i="33"/>
  <c r="AO78" i="11"/>
  <c r="AN78" i="27"/>
  <c r="AB155" i="33"/>
  <c r="A37" i="33"/>
  <c r="AN78" i="11"/>
  <c r="AO78" i="27"/>
  <c r="Q113" i="27"/>
  <c r="Q106" i="27"/>
  <c r="Q113" i="11"/>
  <c r="Q106" i="11"/>
  <c r="Q99" i="11"/>
  <c r="A44" i="33" l="1"/>
  <c r="AO147" i="27"/>
  <c r="AN147" i="27"/>
  <c r="AM147" i="27"/>
  <c r="AO146" i="27"/>
  <c r="AN146" i="27"/>
  <c r="AM146" i="27"/>
  <c r="AO145" i="27"/>
  <c r="AN145" i="27"/>
  <c r="AM145" i="27"/>
  <c r="AO144" i="27"/>
  <c r="AN144" i="27"/>
  <c r="AM144" i="27"/>
  <c r="AO143" i="27"/>
  <c r="AN143" i="27"/>
  <c r="AM143" i="27"/>
  <c r="AO140" i="27"/>
  <c r="AN140" i="27"/>
  <c r="AM140" i="27"/>
  <c r="AO139" i="27"/>
  <c r="AN139" i="27"/>
  <c r="AM139" i="27"/>
  <c r="AO138" i="27"/>
  <c r="AN138" i="27"/>
  <c r="AM138" i="27"/>
  <c r="AO137" i="27"/>
  <c r="AN137" i="27"/>
  <c r="AM137" i="27"/>
  <c r="AO136" i="27"/>
  <c r="AN136" i="27"/>
  <c r="AM136" i="27"/>
  <c r="AO133" i="27"/>
  <c r="AN133" i="27"/>
  <c r="AM133" i="27"/>
  <c r="AO132" i="27"/>
  <c r="AN132" i="27"/>
  <c r="AM132" i="27"/>
  <c r="AO131" i="27"/>
  <c r="AN131" i="27"/>
  <c r="AM131" i="27"/>
  <c r="AO130" i="27"/>
  <c r="AN130" i="27"/>
  <c r="AM130" i="27"/>
  <c r="AO129" i="27"/>
  <c r="AN129" i="27"/>
  <c r="AM129" i="27"/>
  <c r="AO126" i="27"/>
  <c r="AN126" i="27"/>
  <c r="AM126" i="27"/>
  <c r="AO125" i="27"/>
  <c r="AN125" i="27"/>
  <c r="AM125" i="27"/>
  <c r="AO124" i="27"/>
  <c r="AN124" i="27"/>
  <c r="AM124" i="27"/>
  <c r="AO123" i="27"/>
  <c r="AN123" i="27"/>
  <c r="AM123" i="27"/>
  <c r="AO122" i="27"/>
  <c r="AN122" i="27"/>
  <c r="AM122" i="27"/>
  <c r="AO112" i="27"/>
  <c r="AN112" i="27"/>
  <c r="AM112" i="27"/>
  <c r="AO111" i="27"/>
  <c r="AN111" i="27"/>
  <c r="AM111" i="27"/>
  <c r="AO110" i="27"/>
  <c r="AN110" i="27"/>
  <c r="AM110" i="27"/>
  <c r="AO109" i="27"/>
  <c r="AN109" i="27"/>
  <c r="AM109" i="27"/>
  <c r="AO108" i="27"/>
  <c r="AN108" i="27"/>
  <c r="AM108" i="27"/>
  <c r="AO105" i="27"/>
  <c r="AN105" i="27"/>
  <c r="AM105" i="27"/>
  <c r="AO104" i="27"/>
  <c r="AN104" i="27"/>
  <c r="AM104" i="27"/>
  <c r="AO103" i="27"/>
  <c r="AN103" i="27"/>
  <c r="AM103" i="27"/>
  <c r="AO102" i="27"/>
  <c r="AN102" i="27"/>
  <c r="AM102" i="27"/>
  <c r="AO101" i="27"/>
  <c r="AN101" i="27"/>
  <c r="AM101" i="27"/>
  <c r="AO98" i="27"/>
  <c r="AN98" i="27"/>
  <c r="AM98" i="27"/>
  <c r="AO97" i="27"/>
  <c r="AN97" i="27"/>
  <c r="AM97" i="27"/>
  <c r="AO96" i="27"/>
  <c r="AN96" i="27"/>
  <c r="AM96" i="27"/>
  <c r="AO95" i="27"/>
  <c r="AN95" i="27"/>
  <c r="AM95" i="27"/>
  <c r="AO94" i="27"/>
  <c r="AN94" i="27"/>
  <c r="AM94" i="27"/>
  <c r="AM77" i="27"/>
  <c r="AM76" i="27"/>
  <c r="AM75" i="27"/>
  <c r="AM74" i="27"/>
  <c r="AM73" i="27"/>
  <c r="AO70" i="27"/>
  <c r="AN70" i="27"/>
  <c r="AM70" i="27"/>
  <c r="AO69" i="27"/>
  <c r="AN69" i="27"/>
  <c r="AM69" i="27"/>
  <c r="AO68" i="27"/>
  <c r="AN68" i="27"/>
  <c r="AM68" i="27"/>
  <c r="AO67" i="27"/>
  <c r="AN67" i="27"/>
  <c r="AM67" i="27"/>
  <c r="AO66" i="27"/>
  <c r="AN66" i="27"/>
  <c r="AM66" i="27"/>
  <c r="AO63" i="27"/>
  <c r="AN63" i="27"/>
  <c r="AM63" i="27"/>
  <c r="AO62" i="27"/>
  <c r="AN62" i="27"/>
  <c r="AM62" i="27"/>
  <c r="AO61" i="27"/>
  <c r="AN61" i="27"/>
  <c r="AM61" i="27"/>
  <c r="AO60" i="27"/>
  <c r="AN60" i="27"/>
  <c r="AM60" i="27"/>
  <c r="AO59" i="27"/>
  <c r="AN59" i="27"/>
  <c r="AM59" i="27"/>
  <c r="AO56" i="27"/>
  <c r="AN56" i="27"/>
  <c r="AM56" i="27"/>
  <c r="AO55" i="27"/>
  <c r="AN55" i="27"/>
  <c r="AM55" i="27"/>
  <c r="AO54" i="27"/>
  <c r="AN54" i="27"/>
  <c r="AM54" i="27"/>
  <c r="AO53" i="27"/>
  <c r="AN53" i="27"/>
  <c r="AM53" i="27"/>
  <c r="AO52" i="27"/>
  <c r="AN52" i="27"/>
  <c r="AM52" i="27"/>
  <c r="AO49" i="27"/>
  <c r="AN49" i="27"/>
  <c r="AM49" i="27"/>
  <c r="AO48" i="27"/>
  <c r="AN48" i="27"/>
  <c r="AM48" i="27"/>
  <c r="AO47" i="27"/>
  <c r="AN47" i="27"/>
  <c r="AM47" i="27"/>
  <c r="AO46" i="27"/>
  <c r="AN46" i="27"/>
  <c r="AM46" i="27"/>
  <c r="AO45" i="27"/>
  <c r="AN45" i="27"/>
  <c r="AM45" i="27"/>
  <c r="AO42" i="27"/>
  <c r="AN42" i="27"/>
  <c r="AM42" i="27"/>
  <c r="AO41" i="27"/>
  <c r="AN41" i="27"/>
  <c r="AM41" i="27"/>
  <c r="AO40" i="27"/>
  <c r="AN40" i="27"/>
  <c r="AM40" i="27"/>
  <c r="AO39" i="27"/>
  <c r="AN39" i="27"/>
  <c r="AM39" i="27"/>
  <c r="AO38" i="27"/>
  <c r="AN38" i="27"/>
  <c r="AM38" i="27"/>
  <c r="AO35" i="27"/>
  <c r="AN35" i="27"/>
  <c r="AM35" i="27"/>
  <c r="AO34" i="27"/>
  <c r="AN34" i="27"/>
  <c r="AM34" i="27"/>
  <c r="AO33" i="27"/>
  <c r="AN33" i="27"/>
  <c r="AM33" i="27"/>
  <c r="AO32" i="27"/>
  <c r="AN32" i="27"/>
  <c r="AM32" i="27"/>
  <c r="AO31" i="27"/>
  <c r="AN31" i="27"/>
  <c r="AM31" i="27"/>
  <c r="AO28" i="27"/>
  <c r="AN28" i="27"/>
  <c r="AM28" i="27"/>
  <c r="AO27" i="27"/>
  <c r="AN27" i="27"/>
  <c r="AM27" i="27"/>
  <c r="AO26" i="27"/>
  <c r="AN26" i="27"/>
  <c r="AM26" i="27"/>
  <c r="AO25" i="27"/>
  <c r="AN25" i="27"/>
  <c r="AM25" i="27"/>
  <c r="AO24" i="27"/>
  <c r="AN24" i="27"/>
  <c r="AM24" i="27"/>
  <c r="AO21" i="27"/>
  <c r="AN21" i="27"/>
  <c r="AM21" i="27"/>
  <c r="AO20" i="27"/>
  <c r="AN20" i="27"/>
  <c r="AM20" i="27"/>
  <c r="AO19" i="27"/>
  <c r="AN19" i="27"/>
  <c r="AM19" i="27"/>
  <c r="AO18" i="27"/>
  <c r="AN18" i="27"/>
  <c r="AM18" i="27"/>
  <c r="AO17" i="27"/>
  <c r="AN17" i="27"/>
  <c r="AM17" i="27"/>
  <c r="AO14" i="27"/>
  <c r="AN14" i="27"/>
  <c r="AM14" i="27"/>
  <c r="AO13" i="27"/>
  <c r="AN13" i="27"/>
  <c r="AM13" i="27"/>
  <c r="AO12" i="27"/>
  <c r="AN12" i="27"/>
  <c r="AM12" i="27"/>
  <c r="AO11" i="27"/>
  <c r="AN11" i="27"/>
  <c r="AM11" i="27"/>
  <c r="AO10" i="27"/>
  <c r="AN10" i="27"/>
  <c r="AM10" i="27"/>
  <c r="AC147" i="27"/>
  <c r="AB147" i="27"/>
  <c r="AA147" i="27"/>
  <c r="AC146" i="27"/>
  <c r="AB146" i="27"/>
  <c r="AA146" i="27"/>
  <c r="AC145" i="27"/>
  <c r="AB145" i="27"/>
  <c r="AA145" i="27"/>
  <c r="AC144" i="27"/>
  <c r="AB144" i="27"/>
  <c r="AA144" i="27"/>
  <c r="AC143" i="27"/>
  <c r="AB143" i="27"/>
  <c r="AA143" i="27"/>
  <c r="AC140" i="27"/>
  <c r="AB140" i="27"/>
  <c r="AA140" i="27"/>
  <c r="AC139" i="27"/>
  <c r="AB139" i="27"/>
  <c r="AA139" i="27"/>
  <c r="AC138" i="27"/>
  <c r="AB138" i="27"/>
  <c r="AA138" i="27"/>
  <c r="AC137" i="27"/>
  <c r="AB137" i="27"/>
  <c r="AA137" i="27"/>
  <c r="AC136" i="27"/>
  <c r="AB136" i="27"/>
  <c r="AA136" i="27"/>
  <c r="AC133" i="27"/>
  <c r="AB133" i="27"/>
  <c r="AA133" i="27"/>
  <c r="AC132" i="27"/>
  <c r="AB132" i="27"/>
  <c r="AA132" i="27"/>
  <c r="AC131" i="27"/>
  <c r="AB131" i="27"/>
  <c r="AA131" i="27"/>
  <c r="AC130" i="27"/>
  <c r="AB130" i="27"/>
  <c r="AA130" i="27"/>
  <c r="AC129" i="27"/>
  <c r="AB129" i="27"/>
  <c r="AA129" i="27"/>
  <c r="AC126" i="27"/>
  <c r="AB126" i="27"/>
  <c r="AA126" i="27"/>
  <c r="AC125" i="27"/>
  <c r="AB125" i="27"/>
  <c r="AA125" i="27"/>
  <c r="AC124" i="27"/>
  <c r="AB124" i="27"/>
  <c r="AA124" i="27"/>
  <c r="AC123" i="27"/>
  <c r="AB123" i="27"/>
  <c r="AA123" i="27"/>
  <c r="AC122" i="27"/>
  <c r="AB122" i="27"/>
  <c r="AA122" i="27"/>
  <c r="AC112" i="27"/>
  <c r="AB112" i="27"/>
  <c r="AA112" i="27"/>
  <c r="AC111" i="27"/>
  <c r="AB111" i="27"/>
  <c r="AA111" i="27"/>
  <c r="AC110" i="27"/>
  <c r="AB110" i="27"/>
  <c r="AA110" i="27"/>
  <c r="AC109" i="27"/>
  <c r="AB109" i="27"/>
  <c r="AA109" i="27"/>
  <c r="AC108" i="27"/>
  <c r="AB108" i="27"/>
  <c r="AA108" i="27"/>
  <c r="AC105" i="27"/>
  <c r="AB105" i="27"/>
  <c r="AA105" i="27"/>
  <c r="AC104" i="27"/>
  <c r="AB104" i="27"/>
  <c r="AA104" i="27"/>
  <c r="AC103" i="27"/>
  <c r="AB103" i="27"/>
  <c r="AA103" i="27"/>
  <c r="AC102" i="27"/>
  <c r="AB102" i="27"/>
  <c r="AA102" i="27"/>
  <c r="AC101" i="27"/>
  <c r="AB101" i="27"/>
  <c r="AA101" i="27"/>
  <c r="AC98" i="27"/>
  <c r="AB98" i="27"/>
  <c r="AA98" i="27"/>
  <c r="AC97" i="27"/>
  <c r="AB97" i="27"/>
  <c r="AA97" i="27"/>
  <c r="AC96" i="27"/>
  <c r="AB96" i="27"/>
  <c r="AA96" i="27"/>
  <c r="AC95" i="27"/>
  <c r="AB95" i="27"/>
  <c r="AA95" i="27"/>
  <c r="AC94" i="27"/>
  <c r="AB94" i="27"/>
  <c r="AA94" i="27"/>
  <c r="AA77" i="27"/>
  <c r="AA76" i="27"/>
  <c r="AA75" i="27"/>
  <c r="AA74" i="27"/>
  <c r="AA73" i="27"/>
  <c r="AC70" i="27"/>
  <c r="AB70" i="27"/>
  <c r="AA70" i="27"/>
  <c r="AC69" i="27"/>
  <c r="AB69" i="27"/>
  <c r="AA69" i="27"/>
  <c r="AC68" i="27"/>
  <c r="AB68" i="27"/>
  <c r="AA68" i="27"/>
  <c r="AC67" i="27"/>
  <c r="AB67" i="27"/>
  <c r="AA67" i="27"/>
  <c r="AC66" i="27"/>
  <c r="AB66" i="27"/>
  <c r="AA66" i="27"/>
  <c r="AC63" i="27"/>
  <c r="AB63" i="27"/>
  <c r="AA63" i="27"/>
  <c r="AC62" i="27"/>
  <c r="AB62" i="27"/>
  <c r="AA62" i="27"/>
  <c r="AC61" i="27"/>
  <c r="AB61" i="27"/>
  <c r="AA61" i="27"/>
  <c r="AC60" i="27"/>
  <c r="AB60" i="27"/>
  <c r="AA60" i="27"/>
  <c r="AC59" i="27"/>
  <c r="AB59" i="27"/>
  <c r="AA59" i="27"/>
  <c r="AC56" i="27"/>
  <c r="AB56" i="27"/>
  <c r="AA56" i="27"/>
  <c r="AC55" i="27"/>
  <c r="AB55" i="27"/>
  <c r="AA55" i="27"/>
  <c r="AC54" i="27"/>
  <c r="AB54" i="27"/>
  <c r="AA54" i="27"/>
  <c r="AC53" i="27"/>
  <c r="AB53" i="27"/>
  <c r="AA53" i="27"/>
  <c r="AC52" i="27"/>
  <c r="AB52" i="27"/>
  <c r="AA52" i="27"/>
  <c r="AC49" i="27"/>
  <c r="AB49" i="27"/>
  <c r="AA49" i="27"/>
  <c r="AC48" i="27"/>
  <c r="AB48" i="27"/>
  <c r="AA48" i="27"/>
  <c r="AC47" i="27"/>
  <c r="AB47" i="27"/>
  <c r="AA47" i="27"/>
  <c r="AC46" i="27"/>
  <c r="AB46" i="27"/>
  <c r="AA46" i="27"/>
  <c r="AC45" i="27"/>
  <c r="AB45" i="27"/>
  <c r="AA45" i="27"/>
  <c r="AC42" i="27"/>
  <c r="AB42" i="27"/>
  <c r="AA42" i="27"/>
  <c r="AC41" i="27"/>
  <c r="AB41" i="27"/>
  <c r="AA41" i="27"/>
  <c r="AC40" i="27"/>
  <c r="AB40" i="27"/>
  <c r="AA40" i="27"/>
  <c r="AC39" i="27"/>
  <c r="AB39" i="27"/>
  <c r="AA39" i="27"/>
  <c r="AC38" i="27"/>
  <c r="AB38" i="27"/>
  <c r="AA38" i="27"/>
  <c r="AC35" i="27"/>
  <c r="AB35" i="27"/>
  <c r="AA35" i="27"/>
  <c r="AC34" i="27"/>
  <c r="AB34" i="27"/>
  <c r="AA34" i="27"/>
  <c r="AC33" i="27"/>
  <c r="AB33" i="27"/>
  <c r="AA33" i="27"/>
  <c r="AC32" i="27"/>
  <c r="AB32" i="27"/>
  <c r="AA32" i="27"/>
  <c r="AC31" i="27"/>
  <c r="AB31" i="27"/>
  <c r="AA31" i="27"/>
  <c r="AC28" i="27"/>
  <c r="AB28" i="27"/>
  <c r="AA28" i="27"/>
  <c r="AC27" i="27"/>
  <c r="AB27" i="27"/>
  <c r="AA27" i="27"/>
  <c r="AC26" i="27"/>
  <c r="AB26" i="27"/>
  <c r="AA26" i="27"/>
  <c r="AC25" i="27"/>
  <c r="AB25" i="27"/>
  <c r="AA25" i="27"/>
  <c r="AC24" i="27"/>
  <c r="AB24" i="27"/>
  <c r="AA24" i="27"/>
  <c r="AC21" i="27"/>
  <c r="AB21" i="27"/>
  <c r="AA21" i="27"/>
  <c r="AC20" i="27"/>
  <c r="AB20" i="27"/>
  <c r="AA20" i="27"/>
  <c r="AC19" i="27"/>
  <c r="AB19" i="27"/>
  <c r="AA19" i="27"/>
  <c r="AC18" i="27"/>
  <c r="AB18" i="27"/>
  <c r="AA18" i="27"/>
  <c r="AC17" i="27"/>
  <c r="AB17" i="27"/>
  <c r="AA17" i="27"/>
  <c r="AC14" i="27"/>
  <c r="AB14" i="27"/>
  <c r="AA14" i="27"/>
  <c r="AC13" i="27"/>
  <c r="AB13" i="27"/>
  <c r="AA13" i="27"/>
  <c r="AC12" i="27"/>
  <c r="AB12" i="27"/>
  <c r="AA12" i="27"/>
  <c r="AC11" i="27"/>
  <c r="AB11" i="27"/>
  <c r="AA11" i="27"/>
  <c r="AC10" i="27"/>
  <c r="AB10" i="27"/>
  <c r="AA10" i="27"/>
  <c r="AO56" i="11"/>
  <c r="AN56" i="11"/>
  <c r="AM56" i="11"/>
  <c r="AO55" i="11"/>
  <c r="AN55" i="11"/>
  <c r="AM55" i="11"/>
  <c r="AO54" i="11"/>
  <c r="AN54" i="11"/>
  <c r="AM54" i="11"/>
  <c r="AO53" i="11"/>
  <c r="AN53" i="11"/>
  <c r="AM53" i="11"/>
  <c r="AO52" i="11"/>
  <c r="AN52" i="11"/>
  <c r="AM52" i="11"/>
  <c r="AO49" i="11"/>
  <c r="AN49" i="11"/>
  <c r="AM49" i="11"/>
  <c r="AO48" i="11"/>
  <c r="AN48" i="11"/>
  <c r="AM48" i="11"/>
  <c r="AO47" i="11"/>
  <c r="AN47" i="11"/>
  <c r="AM47" i="11"/>
  <c r="AO46" i="11"/>
  <c r="AN46" i="11"/>
  <c r="AM46" i="11"/>
  <c r="AO45" i="11"/>
  <c r="AN45" i="11"/>
  <c r="AM45" i="11"/>
  <c r="AO42" i="11"/>
  <c r="AN42" i="11"/>
  <c r="AM42" i="11"/>
  <c r="AO41" i="11"/>
  <c r="AN41" i="11"/>
  <c r="AM41" i="11"/>
  <c r="AO40" i="11"/>
  <c r="AN40" i="11"/>
  <c r="AM40" i="11"/>
  <c r="AO39" i="11"/>
  <c r="AN39" i="11"/>
  <c r="AM39" i="11"/>
  <c r="AO38" i="11"/>
  <c r="AN38" i="11"/>
  <c r="AM38" i="11"/>
  <c r="AO35" i="11"/>
  <c r="AN35" i="11"/>
  <c r="AM35" i="11"/>
  <c r="AO34" i="11"/>
  <c r="AN34" i="11"/>
  <c r="AM34" i="11"/>
  <c r="AO33" i="11"/>
  <c r="AN33" i="11"/>
  <c r="AM33" i="11"/>
  <c r="AO32" i="11"/>
  <c r="AN32" i="11"/>
  <c r="AM32" i="11"/>
  <c r="AO31" i="11"/>
  <c r="AN31" i="11"/>
  <c r="AM31" i="11"/>
  <c r="AO28" i="11"/>
  <c r="AN28" i="11"/>
  <c r="AM28" i="11"/>
  <c r="AO27" i="11"/>
  <c r="AN27" i="11"/>
  <c r="AM27" i="11"/>
  <c r="AO26" i="11"/>
  <c r="AN26" i="11"/>
  <c r="AM26" i="11"/>
  <c r="AO25" i="11"/>
  <c r="AN25" i="11"/>
  <c r="AM25" i="11"/>
  <c r="AO24" i="11"/>
  <c r="AN24" i="11"/>
  <c r="AM24" i="11"/>
  <c r="AO21" i="11"/>
  <c r="AN21" i="11"/>
  <c r="AM21" i="11"/>
  <c r="AO20" i="11"/>
  <c r="AN20" i="11"/>
  <c r="AM20" i="11"/>
  <c r="AO19" i="11"/>
  <c r="AN19" i="11"/>
  <c r="AM19" i="11"/>
  <c r="AO18" i="11"/>
  <c r="AN18" i="11"/>
  <c r="AM18" i="11"/>
  <c r="AO17" i="11"/>
  <c r="AN17" i="11"/>
  <c r="AM17" i="11"/>
  <c r="AC147" i="11"/>
  <c r="AB147" i="11"/>
  <c r="AA147" i="11"/>
  <c r="AC146" i="11"/>
  <c r="AB146" i="11"/>
  <c r="AA146" i="11"/>
  <c r="AC145" i="11"/>
  <c r="AB145" i="11"/>
  <c r="AA145" i="11"/>
  <c r="AC144" i="11"/>
  <c r="AB144" i="11"/>
  <c r="AA144" i="11"/>
  <c r="AC143" i="11"/>
  <c r="AB143" i="11"/>
  <c r="AA143" i="11"/>
  <c r="AC140" i="11"/>
  <c r="AB140" i="11"/>
  <c r="AA140" i="11"/>
  <c r="AC139" i="11"/>
  <c r="AB139" i="11"/>
  <c r="AA139" i="11"/>
  <c r="AC138" i="11"/>
  <c r="AB138" i="11"/>
  <c r="AA138" i="11"/>
  <c r="AC137" i="11"/>
  <c r="AB137" i="11"/>
  <c r="AA137" i="11"/>
  <c r="AC136" i="11"/>
  <c r="AB136" i="11"/>
  <c r="AA136" i="11"/>
  <c r="AC133" i="11"/>
  <c r="AB133" i="11"/>
  <c r="AA133" i="11"/>
  <c r="AC132" i="11"/>
  <c r="AB132" i="11"/>
  <c r="AA132" i="11"/>
  <c r="AC131" i="11"/>
  <c r="AB131" i="11"/>
  <c r="AA131" i="11"/>
  <c r="AC130" i="11"/>
  <c r="AB130" i="11"/>
  <c r="AA130" i="11"/>
  <c r="AC129" i="11"/>
  <c r="AB129" i="11"/>
  <c r="AA129" i="11"/>
  <c r="AC126" i="11"/>
  <c r="AB126" i="11"/>
  <c r="AA126" i="11"/>
  <c r="AC125" i="11"/>
  <c r="AB125" i="11"/>
  <c r="AA125" i="11"/>
  <c r="AC124" i="11"/>
  <c r="AB124" i="11"/>
  <c r="AA124" i="11"/>
  <c r="AC123" i="11"/>
  <c r="AB123" i="11"/>
  <c r="AA123" i="11"/>
  <c r="AC122" i="11"/>
  <c r="AB122" i="11"/>
  <c r="AA122" i="11"/>
  <c r="AC112" i="11"/>
  <c r="AB112" i="11"/>
  <c r="AA112" i="11"/>
  <c r="AC111" i="11"/>
  <c r="AB111" i="11"/>
  <c r="AA111" i="11"/>
  <c r="AC110" i="11"/>
  <c r="AB110" i="11"/>
  <c r="AA110" i="11"/>
  <c r="AC109" i="11"/>
  <c r="AB109" i="11"/>
  <c r="AA109" i="11"/>
  <c r="AC108" i="11"/>
  <c r="AB108" i="11"/>
  <c r="AA108" i="11"/>
  <c r="AC105" i="11"/>
  <c r="AB105" i="11"/>
  <c r="AA105" i="11"/>
  <c r="AC104" i="11"/>
  <c r="AB104" i="11"/>
  <c r="AA104" i="11"/>
  <c r="AC103" i="11"/>
  <c r="AB103" i="11"/>
  <c r="AA103" i="11"/>
  <c r="AC102" i="11"/>
  <c r="AB102" i="11"/>
  <c r="AA102" i="11"/>
  <c r="AC101" i="11"/>
  <c r="AB101" i="11"/>
  <c r="AA101" i="11"/>
  <c r="AC98" i="11"/>
  <c r="AB98" i="11"/>
  <c r="AA98" i="11"/>
  <c r="AC97" i="11"/>
  <c r="AB97" i="11"/>
  <c r="AA97" i="11"/>
  <c r="AC96" i="11"/>
  <c r="AB96" i="11"/>
  <c r="AA96" i="11"/>
  <c r="AC95" i="11"/>
  <c r="AB95" i="11"/>
  <c r="AA95" i="11"/>
  <c r="AC94" i="11"/>
  <c r="AB94" i="11"/>
  <c r="AA94" i="11"/>
  <c r="AA77" i="11"/>
  <c r="AA76" i="11"/>
  <c r="AA75" i="11"/>
  <c r="AA74" i="11"/>
  <c r="AA73" i="11"/>
  <c r="AC70" i="11"/>
  <c r="AB70" i="11"/>
  <c r="AA70" i="11"/>
  <c r="AC69" i="11"/>
  <c r="AB69" i="11"/>
  <c r="AA69" i="11"/>
  <c r="AC68" i="11"/>
  <c r="AB68" i="11"/>
  <c r="AA68" i="11"/>
  <c r="AC67" i="11"/>
  <c r="AB67" i="11"/>
  <c r="AA67" i="11"/>
  <c r="AC66" i="11"/>
  <c r="AB66" i="11"/>
  <c r="AA66" i="11"/>
  <c r="AC63" i="11"/>
  <c r="AB63" i="11"/>
  <c r="AA63" i="11"/>
  <c r="AC62" i="11"/>
  <c r="AB62" i="11"/>
  <c r="AA62" i="11"/>
  <c r="AC61" i="11"/>
  <c r="AB61" i="11"/>
  <c r="AA61" i="11"/>
  <c r="AC60" i="11"/>
  <c r="AB60" i="11"/>
  <c r="AA60" i="11"/>
  <c r="AC59" i="11"/>
  <c r="AB59" i="11"/>
  <c r="AA59" i="11"/>
  <c r="AC56" i="11"/>
  <c r="AB56" i="11"/>
  <c r="AA56" i="11"/>
  <c r="AC55" i="11"/>
  <c r="AB55" i="11"/>
  <c r="AA55" i="11"/>
  <c r="AC54" i="11"/>
  <c r="AB54" i="11"/>
  <c r="AA54" i="11"/>
  <c r="AC53" i="11"/>
  <c r="AB53" i="11"/>
  <c r="AA53" i="11"/>
  <c r="AC52" i="11"/>
  <c r="AB52" i="11"/>
  <c r="AA52" i="11"/>
  <c r="AC49" i="11"/>
  <c r="AB49" i="11"/>
  <c r="AA49" i="11"/>
  <c r="AC48" i="11"/>
  <c r="AB48" i="11"/>
  <c r="AA48" i="11"/>
  <c r="AC47" i="11"/>
  <c r="AB47" i="11"/>
  <c r="AA47" i="11"/>
  <c r="AC46" i="11"/>
  <c r="AB46" i="11"/>
  <c r="AA46" i="11"/>
  <c r="AC45" i="11"/>
  <c r="AB45" i="11"/>
  <c r="AA45" i="11"/>
  <c r="AC42" i="11"/>
  <c r="AB42" i="11"/>
  <c r="AA42" i="11"/>
  <c r="AC41" i="11"/>
  <c r="AB41" i="11"/>
  <c r="AA41" i="11"/>
  <c r="AC40" i="11"/>
  <c r="AB40" i="11"/>
  <c r="AA40" i="11"/>
  <c r="AC39" i="11"/>
  <c r="AB39" i="11"/>
  <c r="AA39" i="11"/>
  <c r="AC38" i="11"/>
  <c r="AB38" i="11"/>
  <c r="AA38" i="11"/>
  <c r="AC35" i="11"/>
  <c r="AB35" i="11"/>
  <c r="AA35" i="11"/>
  <c r="AC34" i="11"/>
  <c r="AB34" i="11"/>
  <c r="AA34" i="11"/>
  <c r="AC33" i="11"/>
  <c r="AB33" i="11"/>
  <c r="AA33" i="11"/>
  <c r="AC32" i="11"/>
  <c r="AB32" i="11"/>
  <c r="AA32" i="11"/>
  <c r="AC31" i="11"/>
  <c r="AB31" i="11"/>
  <c r="AA31" i="11"/>
  <c r="AC28" i="11"/>
  <c r="AB28" i="11"/>
  <c r="AA28" i="11"/>
  <c r="AC27" i="11"/>
  <c r="AB27" i="11"/>
  <c r="AA27" i="11"/>
  <c r="AC26" i="11"/>
  <c r="AB26" i="11"/>
  <c r="AA26" i="11"/>
  <c r="AC25" i="11"/>
  <c r="AB25" i="11"/>
  <c r="AA25" i="11"/>
  <c r="AC24" i="11"/>
  <c r="AB24" i="11"/>
  <c r="AA24" i="11"/>
  <c r="AC21" i="11"/>
  <c r="AB21" i="11"/>
  <c r="AA21" i="11"/>
  <c r="AC20" i="11"/>
  <c r="AB20" i="11"/>
  <c r="AA20" i="11"/>
  <c r="AC19" i="11"/>
  <c r="AB19" i="11"/>
  <c r="AA19" i="11"/>
  <c r="AC18" i="11"/>
  <c r="AB18" i="11"/>
  <c r="AA18" i="11"/>
  <c r="AC17" i="11"/>
  <c r="AB17" i="11"/>
  <c r="AA17" i="11"/>
  <c r="AC14" i="11"/>
  <c r="AB14" i="11"/>
  <c r="AA14" i="11"/>
  <c r="AC13" i="11"/>
  <c r="AB13" i="11"/>
  <c r="AA13" i="11"/>
  <c r="AC12" i="11"/>
  <c r="AB12" i="11"/>
  <c r="AA12" i="11"/>
  <c r="AC11" i="11"/>
  <c r="AB11" i="11"/>
  <c r="AA11" i="11"/>
  <c r="AC10" i="11"/>
  <c r="AB10" i="11"/>
  <c r="AA10" i="11"/>
  <c r="AM147" i="11"/>
  <c r="AM146" i="11"/>
  <c r="AM145" i="11"/>
  <c r="AM144" i="11"/>
  <c r="AM143" i="11"/>
  <c r="AM148" i="11" s="1"/>
  <c r="AO147" i="11"/>
  <c r="AN147" i="11"/>
  <c r="AO146" i="11"/>
  <c r="AN146" i="11"/>
  <c r="AO145" i="11"/>
  <c r="AN145" i="11"/>
  <c r="AO144" i="11"/>
  <c r="AN144" i="11"/>
  <c r="AO143" i="11"/>
  <c r="AN143" i="11"/>
  <c r="AO140" i="11"/>
  <c r="AN140" i="11"/>
  <c r="AO139" i="11"/>
  <c r="AN139" i="11"/>
  <c r="AO138" i="11"/>
  <c r="AN138" i="11"/>
  <c r="AO137" i="11"/>
  <c r="AN137" i="11"/>
  <c r="AO136" i="11"/>
  <c r="AN136" i="11"/>
  <c r="AO133" i="11"/>
  <c r="AN133" i="11"/>
  <c r="AO132" i="11"/>
  <c r="AN132" i="11"/>
  <c r="AO131" i="11"/>
  <c r="AN131" i="11"/>
  <c r="AO130" i="11"/>
  <c r="AN130" i="11"/>
  <c r="AO129" i="11"/>
  <c r="AN129" i="11"/>
  <c r="AO126" i="11"/>
  <c r="AN126" i="11"/>
  <c r="AO125" i="11"/>
  <c r="AN125" i="11"/>
  <c r="AO124" i="11"/>
  <c r="AN124" i="11"/>
  <c r="AO123" i="11"/>
  <c r="AN123" i="11"/>
  <c r="AO122" i="11"/>
  <c r="AN122" i="11"/>
  <c r="AO112" i="11"/>
  <c r="AN112" i="11"/>
  <c r="AO111" i="11"/>
  <c r="AN111" i="11"/>
  <c r="AO110" i="11"/>
  <c r="AN110" i="11"/>
  <c r="AO109" i="11"/>
  <c r="AN109" i="11"/>
  <c r="AO108" i="11"/>
  <c r="AN108" i="11"/>
  <c r="AO105" i="11"/>
  <c r="AN105" i="11"/>
  <c r="AO104" i="11"/>
  <c r="AN104" i="11"/>
  <c r="AO103" i="11"/>
  <c r="AN103" i="11"/>
  <c r="AO102" i="11"/>
  <c r="AN102" i="11"/>
  <c r="AO101" i="11"/>
  <c r="AN101" i="11"/>
  <c r="AO98" i="11"/>
  <c r="AN98" i="11"/>
  <c r="AO97" i="11"/>
  <c r="AN97" i="11"/>
  <c r="AO96" i="11"/>
  <c r="AN96" i="11"/>
  <c r="AO95" i="11"/>
  <c r="AN95" i="11"/>
  <c r="AO94" i="11"/>
  <c r="AN94" i="11"/>
  <c r="AO70" i="11"/>
  <c r="AN70" i="11"/>
  <c r="AO69" i="11"/>
  <c r="AN69" i="11"/>
  <c r="AO68" i="11"/>
  <c r="AN68" i="11"/>
  <c r="AO67" i="11"/>
  <c r="AN67" i="11"/>
  <c r="AO66" i="11"/>
  <c r="AN66" i="11"/>
  <c r="AO63" i="11"/>
  <c r="AN63" i="11"/>
  <c r="AO62" i="11"/>
  <c r="AN62" i="11"/>
  <c r="AO61" i="11"/>
  <c r="AN61" i="11"/>
  <c r="AO60" i="11"/>
  <c r="AN60" i="11"/>
  <c r="AO59" i="11"/>
  <c r="AN59" i="11"/>
  <c r="AO14" i="11"/>
  <c r="AN14" i="11"/>
  <c r="AO13" i="11"/>
  <c r="AN13" i="11"/>
  <c r="AO12" i="11"/>
  <c r="AN12" i="11"/>
  <c r="AO11" i="11"/>
  <c r="AN11" i="11"/>
  <c r="AO10" i="11"/>
  <c r="AN10" i="11"/>
  <c r="AO148" i="11" l="1"/>
  <c r="AM134" i="27"/>
  <c r="AN148" i="11"/>
  <c r="AM29" i="27"/>
  <c r="AN36" i="27"/>
  <c r="AM50" i="27"/>
  <c r="AN57" i="27"/>
  <c r="AM22" i="27"/>
  <c r="AN29" i="27"/>
  <c r="AM57" i="27"/>
  <c r="AN64" i="27"/>
  <c r="AN99" i="27"/>
  <c r="AM113" i="27"/>
  <c r="AM99" i="27"/>
  <c r="AM106" i="27"/>
  <c r="AN106" i="27"/>
  <c r="AN113" i="27"/>
  <c r="AO141" i="27"/>
  <c r="AM15" i="27"/>
  <c r="AM36" i="27"/>
  <c r="AM43" i="27"/>
  <c r="AN43" i="27"/>
  <c r="AN50" i="27"/>
  <c r="AM64" i="27"/>
  <c r="AM71" i="27"/>
  <c r="AN71" i="27"/>
  <c r="AN127" i="27"/>
  <c r="AM141" i="27"/>
  <c r="AM148" i="27"/>
  <c r="AN148" i="27"/>
  <c r="AM127" i="27"/>
  <c r="AN141" i="27"/>
  <c r="AO29" i="27"/>
  <c r="AO36" i="27"/>
  <c r="AO57" i="27"/>
  <c r="AO64" i="27"/>
  <c r="AM78" i="27"/>
  <c r="AO134" i="27"/>
  <c r="AN15" i="27"/>
  <c r="AN22" i="27"/>
  <c r="AO15" i="27"/>
  <c r="AO22" i="27"/>
  <c r="AO43" i="27"/>
  <c r="AO50" i="27"/>
  <c r="AO71" i="27"/>
  <c r="AO148" i="27"/>
  <c r="A51" i="33"/>
  <c r="AO127" i="27"/>
  <c r="AN134" i="27"/>
  <c r="AO113" i="27"/>
  <c r="AO106" i="27"/>
  <c r="AO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AI148" i="27" s="1"/>
  <c r="J148" i="27"/>
  <c r="AH148" i="27" s="1"/>
  <c r="I148" i="27"/>
  <c r="AG148" i="27" s="1"/>
  <c r="H148" i="27"/>
  <c r="AF148" i="27" s="1"/>
  <c r="G148" i="27"/>
  <c r="AE148" i="27" s="1"/>
  <c r="F148" i="27"/>
  <c r="AD148" i="27" s="1"/>
  <c r="E148" i="27"/>
  <c r="AC148" i="27" s="1"/>
  <c r="D148" i="27"/>
  <c r="AB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AI148" i="11" s="1"/>
  <c r="J148" i="11"/>
  <c r="AH148" i="11" s="1"/>
  <c r="I148" i="11"/>
  <c r="AG148" i="11" s="1"/>
  <c r="H148" i="11"/>
  <c r="AF148" i="11" s="1"/>
  <c r="G148" i="11"/>
  <c r="AE148" i="11" s="1"/>
  <c r="F148" i="11"/>
  <c r="AD148" i="11" s="1"/>
  <c r="E148" i="11"/>
  <c r="AC148" i="11" s="1"/>
  <c r="D148" i="11"/>
  <c r="AB148" i="11" s="1"/>
  <c r="C148" i="11"/>
  <c r="D151" i="11"/>
  <c r="D154" i="11"/>
  <c r="D153" i="11"/>
  <c r="D152" i="11"/>
  <c r="D150" i="11"/>
  <c r="AY144" i="27"/>
  <c r="AY146" i="27"/>
  <c r="AY143" i="27"/>
  <c r="AY147" i="27"/>
  <c r="AY145" i="27"/>
  <c r="AH150" i="11" l="1"/>
  <c r="AT150" i="11"/>
  <c r="AI150" i="11"/>
  <c r="AU150" i="11"/>
  <c r="AT151" i="27"/>
  <c r="AH151" i="27"/>
  <c r="AT153" i="27"/>
  <c r="AH153" i="27"/>
  <c r="AH150" i="27"/>
  <c r="AT150" i="27"/>
  <c r="AT152" i="27"/>
  <c r="AH152" i="27"/>
  <c r="AT154" i="27"/>
  <c r="AH154" i="27"/>
  <c r="AI150" i="27"/>
  <c r="AU150" i="27"/>
  <c r="AU152" i="27"/>
  <c r="AI152" i="27"/>
  <c r="AI154" i="27"/>
  <c r="AU154" i="27"/>
  <c r="AI151" i="27"/>
  <c r="AU151" i="27"/>
  <c r="AI153" i="27"/>
  <c r="AU153" i="27"/>
  <c r="AS152" i="11"/>
  <c r="AG152" i="11"/>
  <c r="AG150" i="11"/>
  <c r="AS150" i="11"/>
  <c r="AG153" i="11"/>
  <c r="AS153" i="11"/>
  <c r="AG151" i="27"/>
  <c r="AS151" i="27"/>
  <c r="AG153" i="27"/>
  <c r="AS153" i="27"/>
  <c r="AS151" i="11"/>
  <c r="AG151" i="11"/>
  <c r="AG154" i="11"/>
  <c r="AS154" i="11"/>
  <c r="AS150" i="27"/>
  <c r="AG150" i="27"/>
  <c r="AS152" i="27"/>
  <c r="AG152" i="27"/>
  <c r="AS154" i="27"/>
  <c r="AG154" i="27"/>
  <c r="AQ150" i="11"/>
  <c r="AE150" i="11"/>
  <c r="AF151" i="11"/>
  <c r="AR151" i="11"/>
  <c r="AR150" i="11"/>
  <c r="AF150" i="11"/>
  <c r="AD152" i="11"/>
  <c r="AP152" i="11"/>
  <c r="AE153" i="11"/>
  <c r="AQ153" i="11"/>
  <c r="AR154" i="11"/>
  <c r="AF154" i="11"/>
  <c r="AP153" i="11"/>
  <c r="AD153" i="11"/>
  <c r="AE154" i="11"/>
  <c r="AQ154" i="11"/>
  <c r="AQ152" i="11"/>
  <c r="AE152" i="11"/>
  <c r="AR153" i="11"/>
  <c r="AF153" i="11"/>
  <c r="AD151" i="11"/>
  <c r="AP151" i="11"/>
  <c r="AP150" i="11"/>
  <c r="AD150" i="11"/>
  <c r="AE151" i="11"/>
  <c r="AQ151" i="11"/>
  <c r="AF152" i="11"/>
  <c r="AR152" i="11"/>
  <c r="AD154" i="11"/>
  <c r="AP154" i="11"/>
  <c r="AD150" i="27"/>
  <c r="AP150" i="27"/>
  <c r="AD151" i="27"/>
  <c r="AP151" i="27"/>
  <c r="AD152" i="27"/>
  <c r="AP152" i="27"/>
  <c r="AP153" i="27"/>
  <c r="AD153" i="27"/>
  <c r="AD154" i="27"/>
  <c r="AP154" i="27"/>
  <c r="AN151" i="27"/>
  <c r="AB151" i="27"/>
  <c r="AA148" i="27"/>
  <c r="AE150" i="27"/>
  <c r="AQ150" i="27"/>
  <c r="AE151" i="27"/>
  <c r="AQ151" i="27"/>
  <c r="AQ152" i="27"/>
  <c r="AE152" i="27"/>
  <c r="AQ153" i="27"/>
  <c r="AE153" i="27"/>
  <c r="AQ154" i="27"/>
  <c r="AE154" i="27"/>
  <c r="AN152" i="27"/>
  <c r="AB152" i="27"/>
  <c r="AF150" i="27"/>
  <c r="AR150" i="27"/>
  <c r="AF151" i="27"/>
  <c r="AR151" i="27"/>
  <c r="AF152" i="27"/>
  <c r="AR152" i="27"/>
  <c r="AF153" i="27"/>
  <c r="AR153" i="27"/>
  <c r="AR154" i="27"/>
  <c r="AF154" i="27"/>
  <c r="AN153" i="27"/>
  <c r="AB153" i="27"/>
  <c r="AC150" i="27"/>
  <c r="AO150" i="27"/>
  <c r="AO151" i="27"/>
  <c r="AC151" i="27"/>
  <c r="AC152" i="27"/>
  <c r="AO152" i="27"/>
  <c r="AC153" i="27"/>
  <c r="AO153" i="27"/>
  <c r="AO154" i="27"/>
  <c r="AC154" i="27"/>
  <c r="AN150" i="27"/>
  <c r="AB150" i="27"/>
  <c r="AN154" i="27"/>
  <c r="AB154" i="27"/>
  <c r="AO151" i="11"/>
  <c r="AC151" i="11"/>
  <c r="AB152" i="11"/>
  <c r="AN152" i="11"/>
  <c r="AO150" i="11"/>
  <c r="AC150" i="11"/>
  <c r="AO154" i="11"/>
  <c r="AC154" i="11"/>
  <c r="AN153" i="11"/>
  <c r="AB153" i="11"/>
  <c r="AC153" i="11"/>
  <c r="AO153" i="11"/>
  <c r="AB150" i="11"/>
  <c r="AN150" i="11"/>
  <c r="AB154" i="11"/>
  <c r="AN154" i="11"/>
  <c r="AA148" i="11"/>
  <c r="AC152" i="11"/>
  <c r="AO152" i="11"/>
  <c r="AB151" i="11"/>
  <c r="AN151" i="11"/>
  <c r="AY148" i="27"/>
  <c r="O141" i="27"/>
  <c r="N141" i="27"/>
  <c r="M141" i="27"/>
  <c r="L141" i="27"/>
  <c r="K141" i="27"/>
  <c r="AI141" i="27" s="1"/>
  <c r="J141" i="27"/>
  <c r="AH141" i="27" s="1"/>
  <c r="I141" i="27"/>
  <c r="AG141" i="27" s="1"/>
  <c r="H141" i="27"/>
  <c r="AF141" i="27" s="1"/>
  <c r="G141" i="27"/>
  <c r="AE141" i="27" s="1"/>
  <c r="F141" i="27"/>
  <c r="AD141" i="27" s="1"/>
  <c r="E141" i="27"/>
  <c r="AC141" i="27" s="1"/>
  <c r="D141" i="27"/>
  <c r="AB141" i="27" s="1"/>
  <c r="C141" i="27"/>
  <c r="O134" i="27"/>
  <c r="N134" i="27"/>
  <c r="M134" i="27"/>
  <c r="L134" i="27"/>
  <c r="K134" i="27"/>
  <c r="AI134" i="27" s="1"/>
  <c r="J134" i="27"/>
  <c r="AH134" i="27" s="1"/>
  <c r="I134" i="27"/>
  <c r="AG134" i="27" s="1"/>
  <c r="H134" i="27"/>
  <c r="AF134" i="27" s="1"/>
  <c r="G134" i="27"/>
  <c r="AE134" i="27" s="1"/>
  <c r="F134" i="27"/>
  <c r="AD134" i="27" s="1"/>
  <c r="E134" i="27"/>
  <c r="AC134" i="27" s="1"/>
  <c r="D134" i="27"/>
  <c r="AB134" i="27" s="1"/>
  <c r="C134" i="27"/>
  <c r="O127" i="27"/>
  <c r="N127" i="27"/>
  <c r="M127" i="27"/>
  <c r="L127" i="27"/>
  <c r="K127" i="27"/>
  <c r="AI127" i="27" s="1"/>
  <c r="J127" i="27"/>
  <c r="AH127" i="27" s="1"/>
  <c r="I127" i="27"/>
  <c r="AG127" i="27" s="1"/>
  <c r="H127" i="27"/>
  <c r="AF127" i="27" s="1"/>
  <c r="G127" i="27"/>
  <c r="AE127" i="27" s="1"/>
  <c r="F127" i="27"/>
  <c r="AD127" i="27" s="1"/>
  <c r="E127" i="27"/>
  <c r="AC127" i="27" s="1"/>
  <c r="D127" i="27"/>
  <c r="AB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AI113" i="27" s="1"/>
  <c r="J113" i="27"/>
  <c r="AH113" i="27" s="1"/>
  <c r="I113" i="27"/>
  <c r="AG113" i="27" s="1"/>
  <c r="H113" i="27"/>
  <c r="AF113" i="27" s="1"/>
  <c r="G113" i="27"/>
  <c r="AE113" i="27" s="1"/>
  <c r="F113" i="27"/>
  <c r="AD113" i="27" s="1"/>
  <c r="E113" i="27"/>
  <c r="AC113" i="27" s="1"/>
  <c r="D113" i="27"/>
  <c r="AB113" i="27" s="1"/>
  <c r="C113" i="27"/>
  <c r="O106" i="27"/>
  <c r="N106" i="27"/>
  <c r="M106" i="27"/>
  <c r="L106" i="27"/>
  <c r="K106" i="27"/>
  <c r="AI106" i="27" s="1"/>
  <c r="J106" i="27"/>
  <c r="AH106" i="27" s="1"/>
  <c r="I106" i="27"/>
  <c r="AG106" i="27" s="1"/>
  <c r="H106" i="27"/>
  <c r="AF106" i="27" s="1"/>
  <c r="G106" i="27"/>
  <c r="AE106" i="27" s="1"/>
  <c r="F106" i="27"/>
  <c r="AD106" i="27" s="1"/>
  <c r="E106" i="27"/>
  <c r="AC106" i="27" s="1"/>
  <c r="D106" i="27"/>
  <c r="AB106" i="27" s="1"/>
  <c r="C106" i="27"/>
  <c r="O99" i="27"/>
  <c r="N99" i="27"/>
  <c r="M99" i="27"/>
  <c r="L99" i="27"/>
  <c r="K99" i="27"/>
  <c r="AI99" i="27" s="1"/>
  <c r="J99" i="27"/>
  <c r="AH99" i="27" s="1"/>
  <c r="I99" i="27"/>
  <c r="AG99" i="27" s="1"/>
  <c r="H99" i="27"/>
  <c r="AF99" i="27" s="1"/>
  <c r="G99" i="27"/>
  <c r="AE99" i="27" s="1"/>
  <c r="F99" i="27"/>
  <c r="AD99" i="27" s="1"/>
  <c r="E99" i="27"/>
  <c r="AC99" i="27" s="1"/>
  <c r="D99" i="27"/>
  <c r="AB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M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M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M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M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AI78" i="27" s="1"/>
  <c r="J78" i="27"/>
  <c r="AH78" i="27" s="1"/>
  <c r="I78" i="27"/>
  <c r="AG78" i="27" s="1"/>
  <c r="H78" i="27"/>
  <c r="AF78" i="27" s="1"/>
  <c r="G78" i="27"/>
  <c r="AE78" i="27" s="1"/>
  <c r="F78" i="27"/>
  <c r="AD78" i="27" s="1"/>
  <c r="E78" i="27"/>
  <c r="AC78" i="27" s="1"/>
  <c r="D78" i="27"/>
  <c r="AB78" i="27" s="1"/>
  <c r="C78" i="27"/>
  <c r="O71" i="27"/>
  <c r="N71" i="27"/>
  <c r="M71" i="27"/>
  <c r="L71" i="27"/>
  <c r="K71" i="27"/>
  <c r="AI71" i="27" s="1"/>
  <c r="J71" i="27"/>
  <c r="AH71" i="27" s="1"/>
  <c r="I71" i="27"/>
  <c r="AG71" i="27" s="1"/>
  <c r="H71" i="27"/>
  <c r="AF71" i="27" s="1"/>
  <c r="G71" i="27"/>
  <c r="AE71" i="27" s="1"/>
  <c r="F71" i="27"/>
  <c r="AD71" i="27" s="1"/>
  <c r="E71" i="27"/>
  <c r="AC71" i="27" s="1"/>
  <c r="D71" i="27"/>
  <c r="C71" i="27"/>
  <c r="O64" i="27"/>
  <c r="N64" i="27"/>
  <c r="M64" i="27"/>
  <c r="L64" i="27"/>
  <c r="K64" i="27"/>
  <c r="AI64" i="27" s="1"/>
  <c r="J64" i="27"/>
  <c r="AH64" i="27" s="1"/>
  <c r="I64" i="27"/>
  <c r="AG64" i="27" s="1"/>
  <c r="H64" i="27"/>
  <c r="AF64" i="27" s="1"/>
  <c r="G64" i="27"/>
  <c r="AE64" i="27" s="1"/>
  <c r="F64" i="27"/>
  <c r="AD64" i="27" s="1"/>
  <c r="E64" i="27"/>
  <c r="AC64" i="27" s="1"/>
  <c r="D64" i="27"/>
  <c r="AB64" i="27" s="1"/>
  <c r="C64" i="27"/>
  <c r="O57" i="27"/>
  <c r="N57" i="27"/>
  <c r="M57" i="27"/>
  <c r="L57" i="27"/>
  <c r="K57" i="27"/>
  <c r="AI57" i="27" s="1"/>
  <c r="J57" i="27"/>
  <c r="AH57" i="27" s="1"/>
  <c r="I57" i="27"/>
  <c r="AG57" i="27" s="1"/>
  <c r="H57" i="27"/>
  <c r="AF57" i="27" s="1"/>
  <c r="G57" i="27"/>
  <c r="AE57" i="27" s="1"/>
  <c r="F57" i="27"/>
  <c r="AD57" i="27" s="1"/>
  <c r="E57" i="27"/>
  <c r="AC57" i="27" s="1"/>
  <c r="D57" i="27"/>
  <c r="AB57" i="27" s="1"/>
  <c r="C57" i="27"/>
  <c r="O50" i="27"/>
  <c r="N50" i="27"/>
  <c r="M50" i="27"/>
  <c r="L50" i="27"/>
  <c r="K50" i="27"/>
  <c r="AI50" i="27" s="1"/>
  <c r="J50" i="27"/>
  <c r="AH50" i="27" s="1"/>
  <c r="I50" i="27"/>
  <c r="AG50" i="27" s="1"/>
  <c r="H50" i="27"/>
  <c r="AF50" i="27" s="1"/>
  <c r="G50" i="27"/>
  <c r="AE50" i="27" s="1"/>
  <c r="F50" i="27"/>
  <c r="AD50" i="27" s="1"/>
  <c r="E50" i="27"/>
  <c r="AC50" i="27" s="1"/>
  <c r="D50" i="27"/>
  <c r="AB50" i="27" s="1"/>
  <c r="C50" i="27"/>
  <c r="O43" i="27"/>
  <c r="N43" i="27"/>
  <c r="M43" i="27"/>
  <c r="L43" i="27"/>
  <c r="K43" i="27"/>
  <c r="AI43" i="27" s="1"/>
  <c r="J43" i="27"/>
  <c r="AH43" i="27" s="1"/>
  <c r="I43" i="27"/>
  <c r="AG43" i="27" s="1"/>
  <c r="H43" i="27"/>
  <c r="AF43" i="27" s="1"/>
  <c r="G43" i="27"/>
  <c r="AE43" i="27" s="1"/>
  <c r="F43" i="27"/>
  <c r="AD43" i="27" s="1"/>
  <c r="E43" i="27"/>
  <c r="AC43" i="27" s="1"/>
  <c r="D43" i="27"/>
  <c r="AB43" i="27" s="1"/>
  <c r="C43" i="27"/>
  <c r="O36" i="27"/>
  <c r="N36" i="27"/>
  <c r="M36" i="27"/>
  <c r="L36" i="27"/>
  <c r="K36" i="27"/>
  <c r="AI36" i="27" s="1"/>
  <c r="J36" i="27"/>
  <c r="AH36" i="27" s="1"/>
  <c r="I36" i="27"/>
  <c r="AG36" i="27" s="1"/>
  <c r="H36" i="27"/>
  <c r="AF36" i="27" s="1"/>
  <c r="G36" i="27"/>
  <c r="AE36" i="27" s="1"/>
  <c r="F36" i="27"/>
  <c r="AD36" i="27" s="1"/>
  <c r="E36" i="27"/>
  <c r="AC36" i="27" s="1"/>
  <c r="D36" i="27"/>
  <c r="AB36" i="27" s="1"/>
  <c r="C36" i="27"/>
  <c r="O29" i="27"/>
  <c r="N29" i="27"/>
  <c r="M29" i="27"/>
  <c r="L29" i="27"/>
  <c r="K29" i="27"/>
  <c r="AI29" i="27" s="1"/>
  <c r="J29" i="27"/>
  <c r="AH29" i="27" s="1"/>
  <c r="I29" i="27"/>
  <c r="AG29" i="27" s="1"/>
  <c r="H29" i="27"/>
  <c r="AF29" i="27" s="1"/>
  <c r="G29" i="27"/>
  <c r="AE29" i="27" s="1"/>
  <c r="F29" i="27"/>
  <c r="AD29" i="27" s="1"/>
  <c r="E29" i="27"/>
  <c r="AC29" i="27" s="1"/>
  <c r="D29" i="27"/>
  <c r="AB29" i="27" s="1"/>
  <c r="C29" i="27"/>
  <c r="O22" i="27"/>
  <c r="N22" i="27"/>
  <c r="M22" i="27"/>
  <c r="L22" i="27"/>
  <c r="K22" i="27"/>
  <c r="AI22" i="27" s="1"/>
  <c r="J22" i="27"/>
  <c r="AH22" i="27" s="1"/>
  <c r="I22" i="27"/>
  <c r="AG22" i="27" s="1"/>
  <c r="H22" i="27"/>
  <c r="AF22" i="27" s="1"/>
  <c r="G22" i="27"/>
  <c r="AE22" i="27" s="1"/>
  <c r="F22" i="27"/>
  <c r="AD22" i="27" s="1"/>
  <c r="E22" i="27"/>
  <c r="AC22" i="27" s="1"/>
  <c r="D22" i="27"/>
  <c r="AB22" i="27" s="1"/>
  <c r="C22" i="27"/>
  <c r="A16" i="27"/>
  <c r="O15" i="27"/>
  <c r="N15" i="27"/>
  <c r="M15" i="27"/>
  <c r="L15" i="27"/>
  <c r="K15" i="27"/>
  <c r="AI15" i="27" s="1"/>
  <c r="J15" i="27"/>
  <c r="AH15" i="27" s="1"/>
  <c r="I15" i="27"/>
  <c r="AG15" i="27" s="1"/>
  <c r="H15" i="27"/>
  <c r="AF15" i="27" s="1"/>
  <c r="G15" i="27"/>
  <c r="AE15" i="27" s="1"/>
  <c r="F15" i="27"/>
  <c r="AD15" i="27" s="1"/>
  <c r="E15" i="27"/>
  <c r="AC15" i="27" s="1"/>
  <c r="D15" i="27"/>
  <c r="AB15" i="27" s="1"/>
  <c r="C15" i="27"/>
  <c r="AY12" i="27"/>
  <c r="AY21" i="27"/>
  <c r="AY13" i="27"/>
  <c r="AY11" i="27"/>
  <c r="AY14" i="27"/>
  <c r="AH119" i="27" l="1"/>
  <c r="AT119" i="27"/>
  <c r="AH80" i="27"/>
  <c r="AT80" i="27"/>
  <c r="AH82" i="27"/>
  <c r="AT82" i="27"/>
  <c r="AI116" i="27"/>
  <c r="AU116" i="27"/>
  <c r="AT118" i="27"/>
  <c r="AH118" i="27"/>
  <c r="AU82" i="27"/>
  <c r="AI82" i="27"/>
  <c r="AI84" i="27"/>
  <c r="AU84" i="27"/>
  <c r="AT115" i="27"/>
  <c r="AH115" i="27"/>
  <c r="AU118" i="27"/>
  <c r="AI118" i="27"/>
  <c r="AH84" i="27"/>
  <c r="AT84" i="27"/>
  <c r="AU119" i="27"/>
  <c r="AI119" i="27"/>
  <c r="AT81" i="27"/>
  <c r="AH81" i="27"/>
  <c r="AT83" i="27"/>
  <c r="AH83" i="27"/>
  <c r="AI115" i="27"/>
  <c r="AU115" i="27"/>
  <c r="AT116" i="27"/>
  <c r="AH116" i="27"/>
  <c r="AT117" i="27"/>
  <c r="AH117" i="27"/>
  <c r="AI80" i="27"/>
  <c r="AU80" i="27"/>
  <c r="AI81" i="27"/>
  <c r="AU81" i="27"/>
  <c r="AU83" i="27"/>
  <c r="AI83" i="27"/>
  <c r="AU117" i="27"/>
  <c r="AI117" i="27"/>
  <c r="AS82" i="27"/>
  <c r="AG82" i="27"/>
  <c r="AS84" i="27"/>
  <c r="AG84" i="27"/>
  <c r="AS116" i="27"/>
  <c r="AG116" i="27"/>
  <c r="AG118" i="27"/>
  <c r="AS118" i="27"/>
  <c r="AG115" i="27"/>
  <c r="AS115" i="27"/>
  <c r="AG81" i="27"/>
  <c r="AS81" i="27"/>
  <c r="AS83" i="27"/>
  <c r="AG83" i="27"/>
  <c r="AS117" i="27"/>
  <c r="AG117" i="27"/>
  <c r="AG80" i="27"/>
  <c r="AS80" i="27"/>
  <c r="AG119" i="27"/>
  <c r="AS119" i="27"/>
  <c r="AA15" i="27"/>
  <c r="AA36" i="27"/>
  <c r="AA64" i="27"/>
  <c r="AA99" i="27"/>
  <c r="AN115" i="27"/>
  <c r="AB115" i="27"/>
  <c r="AA127" i="27"/>
  <c r="AA43" i="27"/>
  <c r="AA106" i="27"/>
  <c r="AA134" i="27"/>
  <c r="AA50" i="27"/>
  <c r="AA78" i="27"/>
  <c r="AA113" i="27"/>
  <c r="AA141" i="27"/>
  <c r="AA57" i="27"/>
  <c r="AM80" i="27"/>
  <c r="AM85" i="27" s="1"/>
  <c r="AA115" i="27"/>
  <c r="AM115" i="27"/>
  <c r="AC80" i="27"/>
  <c r="AO80" i="27"/>
  <c r="AB81" i="27"/>
  <c r="AN81" i="27"/>
  <c r="AF81" i="27"/>
  <c r="AR81" i="27"/>
  <c r="AB82" i="27"/>
  <c r="AN82" i="27"/>
  <c r="AF82" i="27"/>
  <c r="AR82" i="27"/>
  <c r="AB83" i="27"/>
  <c r="AN83" i="27"/>
  <c r="AR83" i="27"/>
  <c r="AF83" i="27"/>
  <c r="AB84" i="27"/>
  <c r="AN84" i="27"/>
  <c r="AF84" i="27"/>
  <c r="AR84" i="27"/>
  <c r="AC115" i="27"/>
  <c r="AO115" i="27"/>
  <c r="AB116" i="27"/>
  <c r="AN116" i="27"/>
  <c r="AR116" i="27"/>
  <c r="AF116" i="27"/>
  <c r="AE117" i="27"/>
  <c r="AQ117" i="27"/>
  <c r="AM117" i="27"/>
  <c r="AP118" i="27"/>
  <c r="AD118" i="27"/>
  <c r="AC119" i="27"/>
  <c r="AO119" i="27"/>
  <c r="AP80" i="27"/>
  <c r="AD80" i="27"/>
  <c r="AC81" i="27"/>
  <c r="AO81" i="27"/>
  <c r="AC82" i="27"/>
  <c r="AO82" i="27"/>
  <c r="AC83" i="27"/>
  <c r="AO83" i="27"/>
  <c r="AC84" i="27"/>
  <c r="AO84" i="27"/>
  <c r="AP115" i="27"/>
  <c r="AD115" i="27"/>
  <c r="AC116" i="27"/>
  <c r="AO116" i="27"/>
  <c r="AB117" i="27"/>
  <c r="AN117" i="27"/>
  <c r="AR117" i="27"/>
  <c r="AF117" i="27"/>
  <c r="AQ118" i="27"/>
  <c r="AE118" i="27"/>
  <c r="AM118" i="27"/>
  <c r="AP119" i="27"/>
  <c r="AD119" i="27"/>
  <c r="AQ80" i="27"/>
  <c r="AE80" i="27"/>
  <c r="AD81" i="27"/>
  <c r="AP81" i="27"/>
  <c r="AP82" i="27"/>
  <c r="AD82" i="27"/>
  <c r="AP83" i="27"/>
  <c r="AD83" i="27"/>
  <c r="AP84" i="27"/>
  <c r="AD84" i="27"/>
  <c r="AQ115" i="27"/>
  <c r="AE115" i="27"/>
  <c r="AD116" i="27"/>
  <c r="AP116" i="27"/>
  <c r="AC117" i="27"/>
  <c r="AO117" i="27"/>
  <c r="AB118" i="27"/>
  <c r="AN118" i="27"/>
  <c r="AR118" i="27"/>
  <c r="AF118" i="27"/>
  <c r="AQ119" i="27"/>
  <c r="AE119" i="27"/>
  <c r="AM119" i="27"/>
  <c r="AB80" i="27"/>
  <c r="AN80" i="27"/>
  <c r="AF80" i="27"/>
  <c r="AR80" i="27"/>
  <c r="AQ81" i="27"/>
  <c r="AE81" i="27"/>
  <c r="AQ82" i="27"/>
  <c r="AE82" i="27"/>
  <c r="AQ83" i="27"/>
  <c r="AE83" i="27"/>
  <c r="AQ84" i="27"/>
  <c r="AE84" i="27"/>
  <c r="AR115" i="27"/>
  <c r="AF115" i="27"/>
  <c r="AQ116" i="27"/>
  <c r="AE116" i="27"/>
  <c r="AM116" i="27"/>
  <c r="AP117" i="27"/>
  <c r="AD117" i="27"/>
  <c r="AC118" i="27"/>
  <c r="AO118" i="27"/>
  <c r="AB119" i="27"/>
  <c r="AN119" i="27"/>
  <c r="AR119" i="27"/>
  <c r="AF119" i="27"/>
  <c r="AA80" i="27"/>
  <c r="AB71" i="27"/>
  <c r="E155" i="27"/>
  <c r="AA82" i="27"/>
  <c r="AA116" i="27"/>
  <c r="AA22" i="27"/>
  <c r="AA83" i="27"/>
  <c r="AA117" i="27"/>
  <c r="AA84" i="27"/>
  <c r="AA118" i="27"/>
  <c r="AA29" i="27"/>
  <c r="P155" i="27"/>
  <c r="AA71" i="27"/>
  <c r="AA81" i="27"/>
  <c r="AA119" i="27"/>
  <c r="L155" i="27"/>
  <c r="G155" i="27"/>
  <c r="F120" i="27"/>
  <c r="AD120" i="27" s="1"/>
  <c r="J120" i="27"/>
  <c r="AH120" i="27" s="1"/>
  <c r="N120" i="27"/>
  <c r="F155" i="27"/>
  <c r="J155" i="27"/>
  <c r="N155" i="27"/>
  <c r="D155" i="27"/>
  <c r="I155" i="27"/>
  <c r="M155" i="27"/>
  <c r="C120" i="27"/>
  <c r="G120" i="27"/>
  <c r="AE120" i="27" s="1"/>
  <c r="K120" i="27"/>
  <c r="AI120" i="27" s="1"/>
  <c r="O120" i="27"/>
  <c r="K155" i="27"/>
  <c r="O155" i="27"/>
  <c r="H155" i="27"/>
  <c r="E120" i="27"/>
  <c r="AC120" i="27" s="1"/>
  <c r="I120" i="27"/>
  <c r="AG120" i="27" s="1"/>
  <c r="M120" i="27"/>
  <c r="H85" i="27"/>
  <c r="AF85" i="27" s="1"/>
  <c r="D85" i="27"/>
  <c r="AB85" i="27" s="1"/>
  <c r="L85" i="27"/>
  <c r="D120" i="27"/>
  <c r="AB120" i="27" s="1"/>
  <c r="H120" i="27"/>
  <c r="AF120" i="27" s="1"/>
  <c r="L120" i="27"/>
  <c r="C85" i="27"/>
  <c r="G85" i="27"/>
  <c r="AE85" i="27" s="1"/>
  <c r="K85" i="27"/>
  <c r="AI85" i="27" s="1"/>
  <c r="E85" i="27"/>
  <c r="AC85" i="27" s="1"/>
  <c r="I85" i="27"/>
  <c r="AG85" i="27" s="1"/>
  <c r="M85" i="27"/>
  <c r="AY15" i="27"/>
  <c r="F85" i="27"/>
  <c r="AD85" i="27" s="1"/>
  <c r="J85" i="27"/>
  <c r="AH85" i="27" s="1"/>
  <c r="N85" i="27"/>
  <c r="O85" i="27"/>
  <c r="A23" i="27"/>
  <c r="C115" i="11"/>
  <c r="C78" i="11"/>
  <c r="D78" i="11"/>
  <c r="AB78" i="11" s="1"/>
  <c r="E78" i="11"/>
  <c r="AC78" i="11" s="1"/>
  <c r="F78" i="11"/>
  <c r="AD78" i="11" s="1"/>
  <c r="G78" i="11"/>
  <c r="AE78" i="11" s="1"/>
  <c r="H78" i="11"/>
  <c r="AF78" i="11" s="1"/>
  <c r="I78" i="11"/>
  <c r="AG78" i="11" s="1"/>
  <c r="J78" i="11"/>
  <c r="AH78" i="11" s="1"/>
  <c r="K78" i="11"/>
  <c r="AI78" i="11" s="1"/>
  <c r="L78" i="11"/>
  <c r="M78" i="11"/>
  <c r="N78" i="11"/>
  <c r="O78" i="11"/>
  <c r="AA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AA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Y18" i="27"/>
  <c r="AY20" i="27"/>
  <c r="AY17" i="27"/>
  <c r="AY19" i="27"/>
  <c r="AH81" i="11" l="1"/>
  <c r="AT81" i="11"/>
  <c r="AT83" i="11"/>
  <c r="AH83" i="11"/>
  <c r="AH80" i="11"/>
  <c r="AT80" i="11"/>
  <c r="AU81" i="11"/>
  <c r="AI81" i="11"/>
  <c r="AU83" i="11"/>
  <c r="AI83" i="11"/>
  <c r="AT82" i="11"/>
  <c r="AH82" i="11"/>
  <c r="AT84" i="11"/>
  <c r="AH84" i="11"/>
  <c r="AU82" i="11"/>
  <c r="AI82" i="11"/>
  <c r="AU84" i="11"/>
  <c r="AI84" i="11"/>
  <c r="AU80" i="11"/>
  <c r="AI80" i="11"/>
  <c r="AU85" i="27"/>
  <c r="AT120" i="27"/>
  <c r="AU120" i="27"/>
  <c r="AT85" i="27"/>
  <c r="AU155" i="27"/>
  <c r="AI155" i="27"/>
  <c r="AH155" i="27"/>
  <c r="AT155" i="27"/>
  <c r="AN85" i="27"/>
  <c r="AS85" i="27"/>
  <c r="AS155" i="27"/>
  <c r="AG155" i="27"/>
  <c r="AS83" i="11"/>
  <c r="AG83" i="11"/>
  <c r="AS82" i="11"/>
  <c r="AG82" i="11"/>
  <c r="AS84" i="11"/>
  <c r="AG84" i="11"/>
  <c r="AS81" i="11"/>
  <c r="AG81" i="11"/>
  <c r="AS80" i="11"/>
  <c r="AG80" i="11"/>
  <c r="AS120" i="27"/>
  <c r="AF84" i="11"/>
  <c r="AR84" i="11"/>
  <c r="AD80" i="11"/>
  <c r="AP80" i="11"/>
  <c r="AF81" i="11"/>
  <c r="AR81" i="11"/>
  <c r="AR83" i="11"/>
  <c r="AF83" i="11"/>
  <c r="AP82" i="11"/>
  <c r="AD82" i="11"/>
  <c r="AD83" i="11"/>
  <c r="AP83" i="11"/>
  <c r="AD84" i="11"/>
  <c r="AP84" i="11"/>
  <c r="AF80" i="11"/>
  <c r="AR80" i="11"/>
  <c r="AF82" i="11"/>
  <c r="AR82" i="11"/>
  <c r="AD81" i="11"/>
  <c r="AP81" i="11"/>
  <c r="AQ81" i="11"/>
  <c r="AE81" i="11"/>
  <c r="AQ82" i="11"/>
  <c r="AE82" i="11"/>
  <c r="AQ83" i="11"/>
  <c r="AE83" i="11"/>
  <c r="AQ84" i="11"/>
  <c r="AE84" i="11"/>
  <c r="AQ80" i="11"/>
  <c r="AE80" i="11"/>
  <c r="AN155" i="27"/>
  <c r="AM120" i="27"/>
  <c r="AR120" i="27"/>
  <c r="AP120" i="27"/>
  <c r="AN120" i="27"/>
  <c r="AO85" i="27"/>
  <c r="AA85" i="27"/>
  <c r="AP85" i="27"/>
  <c r="AO120" i="27"/>
  <c r="AR155" i="27"/>
  <c r="AF155" i="27"/>
  <c r="AD155" i="27"/>
  <c r="AP155" i="27"/>
  <c r="AQ155" i="27"/>
  <c r="AE155" i="27"/>
  <c r="AQ85" i="27"/>
  <c r="AC155" i="27"/>
  <c r="AO155" i="27"/>
  <c r="AR85" i="27"/>
  <c r="AQ120" i="27"/>
  <c r="AA81" i="11"/>
  <c r="AO83" i="11"/>
  <c r="AC83" i="11"/>
  <c r="AN84" i="11"/>
  <c r="AB84" i="11"/>
  <c r="AB81" i="11"/>
  <c r="AN81" i="11"/>
  <c r="AA82" i="11"/>
  <c r="AC84" i="11"/>
  <c r="AO84" i="11"/>
  <c r="AO81" i="11"/>
  <c r="AC81" i="11"/>
  <c r="AN82" i="11"/>
  <c r="AB82" i="11"/>
  <c r="AA83" i="11"/>
  <c r="AO80" i="11"/>
  <c r="AC80" i="11"/>
  <c r="AO82" i="11"/>
  <c r="AC82" i="11"/>
  <c r="AN83" i="11"/>
  <c r="AB83" i="11"/>
  <c r="AA84" i="11"/>
  <c r="AN80" i="11"/>
  <c r="AB80" i="11"/>
  <c r="AB155" i="27"/>
  <c r="AA120" i="27"/>
  <c r="AY22" i="27"/>
  <c r="A30" i="27"/>
  <c r="O115" i="11"/>
  <c r="AA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A118" i="11" s="1"/>
  <c r="D117" i="11"/>
  <c r="C117" i="11"/>
  <c r="D116" i="11"/>
  <c r="C116" i="11"/>
  <c r="AA116" i="11" s="1"/>
  <c r="D115" i="11"/>
  <c r="AY28" i="27"/>
  <c r="AY26" i="27"/>
  <c r="AY25" i="27"/>
  <c r="AY27" i="27"/>
  <c r="AY24" i="27"/>
  <c r="AU115" i="11" l="1"/>
  <c r="AI115" i="11"/>
  <c r="AH116" i="11"/>
  <c r="AT116" i="11"/>
  <c r="AT85" i="11"/>
  <c r="AT115" i="11"/>
  <c r="AH115" i="11"/>
  <c r="AI117" i="11"/>
  <c r="AU117" i="11"/>
  <c r="AT118" i="11"/>
  <c r="AH118" i="11"/>
  <c r="AH117" i="11"/>
  <c r="AT117" i="11"/>
  <c r="AI118" i="11"/>
  <c r="AU118" i="11"/>
  <c r="AT119" i="11"/>
  <c r="AH119" i="11"/>
  <c r="AU85" i="11"/>
  <c r="AU116" i="11"/>
  <c r="AI116" i="11"/>
  <c r="AI119" i="11"/>
  <c r="AU119" i="11"/>
  <c r="AS119" i="11"/>
  <c r="AG119" i="11"/>
  <c r="AR85" i="11"/>
  <c r="AG117" i="11"/>
  <c r="AS117" i="11"/>
  <c r="AG118" i="11"/>
  <c r="AS118" i="11"/>
  <c r="AG115" i="11"/>
  <c r="AS115" i="11"/>
  <c r="AG116" i="11"/>
  <c r="AS116" i="11"/>
  <c r="AS85" i="11"/>
  <c r="AR115" i="11"/>
  <c r="AF115" i="11"/>
  <c r="AE116" i="11"/>
  <c r="AQ116" i="11"/>
  <c r="AP117" i="11"/>
  <c r="AD117" i="11"/>
  <c r="AR119" i="11"/>
  <c r="AF119" i="11"/>
  <c r="AP85" i="11"/>
  <c r="AR116" i="11"/>
  <c r="AF116" i="11"/>
  <c r="AE117" i="11"/>
  <c r="AQ117" i="11"/>
  <c r="AD118" i="11"/>
  <c r="AP118" i="11"/>
  <c r="AD115" i="11"/>
  <c r="AP115" i="11"/>
  <c r="AR117" i="11"/>
  <c r="AF117" i="11"/>
  <c r="AE118" i="11"/>
  <c r="AQ118" i="11"/>
  <c r="AD119" i="11"/>
  <c r="AP119" i="11"/>
  <c r="AE115" i="11"/>
  <c r="AQ115" i="11"/>
  <c r="AD116" i="11"/>
  <c r="AP116" i="11"/>
  <c r="AR118" i="11"/>
  <c r="AF118" i="11"/>
  <c r="AE119" i="11"/>
  <c r="AQ119" i="11"/>
  <c r="AQ85" i="11"/>
  <c r="AB116" i="11"/>
  <c r="AN116" i="11"/>
  <c r="AB118" i="11"/>
  <c r="AN118" i="11"/>
  <c r="AO116" i="11"/>
  <c r="AC116" i="11"/>
  <c r="AC117" i="11"/>
  <c r="AO117" i="11"/>
  <c r="AA119" i="11"/>
  <c r="AN115" i="11"/>
  <c r="AB115" i="11"/>
  <c r="AB117" i="11"/>
  <c r="AN117" i="11"/>
  <c r="AN119" i="11"/>
  <c r="AB119" i="11"/>
  <c r="AC118" i="11"/>
  <c r="AO118" i="11"/>
  <c r="AO115" i="11"/>
  <c r="AC115" i="11"/>
  <c r="AO119" i="11"/>
  <c r="AC119" i="11"/>
  <c r="AA117" i="11"/>
  <c r="AY29" i="27"/>
  <c r="A37" i="27"/>
  <c r="AY32" i="27"/>
  <c r="AY34" i="27"/>
  <c r="AY33" i="27"/>
  <c r="AY35" i="27"/>
  <c r="AY31" i="27"/>
  <c r="AT120" i="11" l="1"/>
  <c r="AU120" i="11"/>
  <c r="AS120" i="11"/>
  <c r="AQ120" i="11"/>
  <c r="AP120" i="11"/>
  <c r="AR120" i="11"/>
  <c r="AY36" i="27"/>
  <c r="A44" i="27"/>
  <c r="AY42" i="27"/>
  <c r="AY38" i="27"/>
  <c r="AY40" i="27"/>
  <c r="AY39" i="27"/>
  <c r="AY41" i="27"/>
  <c r="AY43" i="27" l="1"/>
  <c r="A51" i="27"/>
  <c r="AY47" i="27"/>
  <c r="AY48" i="27"/>
  <c r="AY46" i="27"/>
  <c r="AY49" i="27"/>
  <c r="AY45" i="27"/>
  <c r="AY50" i="27" l="1"/>
  <c r="A58" i="27"/>
  <c r="AO141" i="11"/>
  <c r="AN141" i="11"/>
  <c r="O141" i="11"/>
  <c r="N141" i="11"/>
  <c r="M141" i="11"/>
  <c r="L141" i="11"/>
  <c r="K141" i="11"/>
  <c r="AI141" i="11" s="1"/>
  <c r="J141" i="11"/>
  <c r="AH141" i="11" s="1"/>
  <c r="I141" i="11"/>
  <c r="AG141" i="11" s="1"/>
  <c r="H141" i="11"/>
  <c r="AF141" i="11" s="1"/>
  <c r="G141" i="11"/>
  <c r="AE141" i="11" s="1"/>
  <c r="F141" i="11"/>
  <c r="AD141" i="11" s="1"/>
  <c r="E141" i="11"/>
  <c r="AC141" i="11" s="1"/>
  <c r="D141" i="11"/>
  <c r="AB141" i="11" s="1"/>
  <c r="C141" i="11"/>
  <c r="AM140" i="11"/>
  <c r="AM139" i="11"/>
  <c r="AM138" i="11"/>
  <c r="AM137" i="11"/>
  <c r="AM136" i="11"/>
  <c r="AO134" i="11"/>
  <c r="AN134" i="11"/>
  <c r="O134" i="11"/>
  <c r="N134" i="11"/>
  <c r="M134" i="11"/>
  <c r="L134" i="11"/>
  <c r="K134" i="11"/>
  <c r="AI134" i="11" s="1"/>
  <c r="J134" i="11"/>
  <c r="AH134" i="11" s="1"/>
  <c r="I134" i="11"/>
  <c r="AG134" i="11" s="1"/>
  <c r="H134" i="11"/>
  <c r="AF134" i="11" s="1"/>
  <c r="G134" i="11"/>
  <c r="AE134" i="11" s="1"/>
  <c r="F134" i="11"/>
  <c r="AD134" i="11" s="1"/>
  <c r="E134" i="11"/>
  <c r="AC134" i="11" s="1"/>
  <c r="D134" i="11"/>
  <c r="AB134" i="11" s="1"/>
  <c r="C134" i="11"/>
  <c r="AM133" i="11"/>
  <c r="AM132" i="11"/>
  <c r="AM131" i="11"/>
  <c r="AM130" i="11"/>
  <c r="AM129" i="11"/>
  <c r="AO127" i="11"/>
  <c r="AN127" i="11"/>
  <c r="O127" i="11"/>
  <c r="N127" i="11"/>
  <c r="M127" i="11"/>
  <c r="L127" i="11"/>
  <c r="K127" i="11"/>
  <c r="AI127" i="11" s="1"/>
  <c r="J127" i="11"/>
  <c r="AH127" i="11" s="1"/>
  <c r="I127" i="11"/>
  <c r="AG127" i="11" s="1"/>
  <c r="H127" i="11"/>
  <c r="AF127" i="11" s="1"/>
  <c r="G127" i="11"/>
  <c r="AE127" i="11" s="1"/>
  <c r="F127" i="11"/>
  <c r="AD127" i="11" s="1"/>
  <c r="E127" i="11"/>
  <c r="AC127" i="11" s="1"/>
  <c r="D127" i="11"/>
  <c r="AB127" i="11" s="1"/>
  <c r="C127" i="11"/>
  <c r="AM126" i="11"/>
  <c r="AM125" i="11"/>
  <c r="AM124" i="11"/>
  <c r="AM123" i="11"/>
  <c r="AM122" i="11"/>
  <c r="AO120" i="11"/>
  <c r="AN120" i="11"/>
  <c r="O120" i="11"/>
  <c r="N120" i="11"/>
  <c r="M120" i="11"/>
  <c r="L120" i="11"/>
  <c r="K120" i="11"/>
  <c r="AI120" i="11" s="1"/>
  <c r="J120" i="11"/>
  <c r="AH120" i="11" s="1"/>
  <c r="I120" i="11"/>
  <c r="AG120" i="11" s="1"/>
  <c r="H120" i="11"/>
  <c r="AF120" i="11" s="1"/>
  <c r="G120" i="11"/>
  <c r="AE120" i="11" s="1"/>
  <c r="F120" i="11"/>
  <c r="AD120" i="11" s="1"/>
  <c r="E120" i="11"/>
  <c r="AC120" i="11" s="1"/>
  <c r="D120" i="11"/>
  <c r="AB120" i="11" s="1"/>
  <c r="C120" i="11"/>
  <c r="AM119" i="11"/>
  <c r="AM118" i="11"/>
  <c r="AM117" i="11"/>
  <c r="AM116" i="11"/>
  <c r="AM115" i="11"/>
  <c r="AO113" i="11"/>
  <c r="AN113" i="11"/>
  <c r="O113" i="11"/>
  <c r="N113" i="11"/>
  <c r="M113" i="11"/>
  <c r="L113" i="11"/>
  <c r="K113" i="11"/>
  <c r="AI113" i="11" s="1"/>
  <c r="J113" i="11"/>
  <c r="AH113" i="11" s="1"/>
  <c r="I113" i="11"/>
  <c r="AG113" i="11" s="1"/>
  <c r="H113" i="11"/>
  <c r="AF113" i="11" s="1"/>
  <c r="G113" i="11"/>
  <c r="AE113" i="11" s="1"/>
  <c r="F113" i="11"/>
  <c r="AD113" i="11" s="1"/>
  <c r="E113" i="11"/>
  <c r="AC113" i="11" s="1"/>
  <c r="D113" i="11"/>
  <c r="AB113" i="11" s="1"/>
  <c r="C113" i="11"/>
  <c r="AM112" i="11"/>
  <c r="AM111" i="11"/>
  <c r="AM110" i="11"/>
  <c r="AM109" i="11"/>
  <c r="AM108" i="11"/>
  <c r="AO106" i="11"/>
  <c r="AN106" i="11"/>
  <c r="O106" i="11"/>
  <c r="N106" i="11"/>
  <c r="M106" i="11"/>
  <c r="L106" i="11"/>
  <c r="K106" i="11"/>
  <c r="AI106" i="11" s="1"/>
  <c r="J106" i="11"/>
  <c r="AH106" i="11" s="1"/>
  <c r="I106" i="11"/>
  <c r="AG106" i="11" s="1"/>
  <c r="H106" i="11"/>
  <c r="AF106" i="11" s="1"/>
  <c r="G106" i="11"/>
  <c r="AE106" i="11" s="1"/>
  <c r="F106" i="11"/>
  <c r="AD106" i="11" s="1"/>
  <c r="E106" i="11"/>
  <c r="AC106" i="11" s="1"/>
  <c r="D106" i="11"/>
  <c r="AB106" i="11" s="1"/>
  <c r="C106" i="11"/>
  <c r="AM105" i="11"/>
  <c r="AM104" i="11"/>
  <c r="AM103" i="11"/>
  <c r="AM102" i="11"/>
  <c r="AM101" i="11"/>
  <c r="AO99" i="11"/>
  <c r="AN99" i="11"/>
  <c r="O99" i="11"/>
  <c r="N99" i="11"/>
  <c r="M99" i="11"/>
  <c r="L99" i="11"/>
  <c r="K99" i="11"/>
  <c r="AI99" i="11" s="1"/>
  <c r="J99" i="11"/>
  <c r="AH99" i="11" s="1"/>
  <c r="I99" i="11"/>
  <c r="AG99" i="11" s="1"/>
  <c r="H99" i="11"/>
  <c r="AF99" i="11" s="1"/>
  <c r="G99" i="11"/>
  <c r="AE99" i="11" s="1"/>
  <c r="F99" i="11"/>
  <c r="AD99" i="11" s="1"/>
  <c r="E99" i="11"/>
  <c r="AC99" i="11" s="1"/>
  <c r="D99" i="11"/>
  <c r="AB99" i="11" s="1"/>
  <c r="AM98" i="11"/>
  <c r="AM97" i="11"/>
  <c r="AM96" i="11"/>
  <c r="AM95" i="11"/>
  <c r="AO85" i="11"/>
  <c r="AN85" i="11"/>
  <c r="O85" i="11"/>
  <c r="N85" i="11"/>
  <c r="M85" i="11"/>
  <c r="L85" i="11"/>
  <c r="K85" i="11"/>
  <c r="AI85" i="11" s="1"/>
  <c r="J85" i="11"/>
  <c r="AH85" i="11" s="1"/>
  <c r="I85" i="11"/>
  <c r="AG85" i="11" s="1"/>
  <c r="H85" i="11"/>
  <c r="AF85" i="11" s="1"/>
  <c r="G85" i="11"/>
  <c r="AE85" i="11" s="1"/>
  <c r="F85" i="11"/>
  <c r="AD85" i="11" s="1"/>
  <c r="E85" i="11"/>
  <c r="AC85" i="11" s="1"/>
  <c r="D85" i="11"/>
  <c r="AB85" i="11" s="1"/>
  <c r="AM84" i="11"/>
  <c r="AM83" i="11"/>
  <c r="AM82" i="11"/>
  <c r="AM81" i="11"/>
  <c r="AM77" i="11"/>
  <c r="AM76" i="11"/>
  <c r="AM75" i="11"/>
  <c r="AM74" i="11"/>
  <c r="AM73" i="11"/>
  <c r="AO71" i="11"/>
  <c r="AN71" i="11"/>
  <c r="N71" i="11"/>
  <c r="J71" i="11"/>
  <c r="AH71" i="11" s="1"/>
  <c r="F71" i="11"/>
  <c r="AD71" i="11" s="1"/>
  <c r="AM70" i="11"/>
  <c r="AM69" i="11"/>
  <c r="AM68" i="11"/>
  <c r="O71" i="11"/>
  <c r="K71" i="11"/>
  <c r="AI71" i="11" s="1"/>
  <c r="G71" i="11"/>
  <c r="AE71" i="11" s="1"/>
  <c r="C71" i="11"/>
  <c r="AM66" i="11"/>
  <c r="M71" i="11"/>
  <c r="L71" i="11"/>
  <c r="I71" i="11"/>
  <c r="AG71" i="11" s="1"/>
  <c r="H71" i="11"/>
  <c r="AF71" i="11" s="1"/>
  <c r="E71" i="11"/>
  <c r="AC71" i="11" s="1"/>
  <c r="D71" i="11"/>
  <c r="AB71" i="11" s="1"/>
  <c r="AO64" i="11"/>
  <c r="AN64" i="11"/>
  <c r="O64" i="11"/>
  <c r="N64" i="11"/>
  <c r="M64" i="11"/>
  <c r="L64" i="11"/>
  <c r="K64" i="11"/>
  <c r="AI64" i="11" s="1"/>
  <c r="J64" i="11"/>
  <c r="AH64" i="11" s="1"/>
  <c r="I64" i="11"/>
  <c r="AG64" i="11" s="1"/>
  <c r="H64" i="11"/>
  <c r="AF64" i="11" s="1"/>
  <c r="G64" i="11"/>
  <c r="AE64" i="11" s="1"/>
  <c r="F64" i="11"/>
  <c r="AD64" i="11" s="1"/>
  <c r="E64" i="11"/>
  <c r="AC64" i="11" s="1"/>
  <c r="D64" i="11"/>
  <c r="AB64" i="11" s="1"/>
  <c r="C64" i="11"/>
  <c r="AM63" i="11"/>
  <c r="AM62" i="11"/>
  <c r="AM61" i="11"/>
  <c r="AM60" i="11"/>
  <c r="AM59" i="11"/>
  <c r="AO57" i="11"/>
  <c r="AN57" i="11"/>
  <c r="O57" i="11"/>
  <c r="N57" i="11"/>
  <c r="M57" i="11"/>
  <c r="L57" i="11"/>
  <c r="K57" i="11"/>
  <c r="AI57" i="11" s="1"/>
  <c r="J57" i="11"/>
  <c r="AH57" i="11" s="1"/>
  <c r="I57" i="11"/>
  <c r="AG57" i="11" s="1"/>
  <c r="H57" i="11"/>
  <c r="AF57" i="11" s="1"/>
  <c r="G57" i="11"/>
  <c r="AE57" i="11" s="1"/>
  <c r="F57" i="11"/>
  <c r="AD57" i="11" s="1"/>
  <c r="E57" i="11"/>
  <c r="AC57" i="11" s="1"/>
  <c r="D57" i="11"/>
  <c r="AB57" i="11" s="1"/>
  <c r="C57" i="11"/>
  <c r="AO50" i="11"/>
  <c r="AN50" i="11"/>
  <c r="O50" i="11"/>
  <c r="N50" i="11"/>
  <c r="M50" i="11"/>
  <c r="L50" i="11"/>
  <c r="K50" i="11"/>
  <c r="AI50" i="11" s="1"/>
  <c r="J50" i="11"/>
  <c r="AH50" i="11" s="1"/>
  <c r="I50" i="11"/>
  <c r="AG50" i="11" s="1"/>
  <c r="H50" i="11"/>
  <c r="AF50" i="11" s="1"/>
  <c r="G50" i="11"/>
  <c r="AE50" i="11" s="1"/>
  <c r="F50" i="11"/>
  <c r="AD50" i="11" s="1"/>
  <c r="E50" i="11"/>
  <c r="AC50" i="11" s="1"/>
  <c r="D50" i="11"/>
  <c r="AB50" i="11" s="1"/>
  <c r="C50" i="11"/>
  <c r="AO43" i="11"/>
  <c r="AN43" i="11"/>
  <c r="O43" i="11"/>
  <c r="N43" i="11"/>
  <c r="M43" i="11"/>
  <c r="L43" i="11"/>
  <c r="K43" i="11"/>
  <c r="AI43" i="11" s="1"/>
  <c r="J43" i="11"/>
  <c r="AH43" i="11" s="1"/>
  <c r="I43" i="11"/>
  <c r="AG43" i="11" s="1"/>
  <c r="H43" i="11"/>
  <c r="AF43" i="11" s="1"/>
  <c r="G43" i="11"/>
  <c r="AE43" i="11" s="1"/>
  <c r="F43" i="11"/>
  <c r="AD43" i="11" s="1"/>
  <c r="E43" i="11"/>
  <c r="AC43" i="11" s="1"/>
  <c r="D43" i="11"/>
  <c r="AB43" i="11" s="1"/>
  <c r="C43" i="11"/>
  <c r="AO36" i="11"/>
  <c r="AN36" i="11"/>
  <c r="O36" i="11"/>
  <c r="N36" i="11"/>
  <c r="M36" i="11"/>
  <c r="L36" i="11"/>
  <c r="K36" i="11"/>
  <c r="AI36" i="11" s="1"/>
  <c r="J36" i="11"/>
  <c r="AH36" i="11" s="1"/>
  <c r="I36" i="11"/>
  <c r="AG36" i="11" s="1"/>
  <c r="H36" i="11"/>
  <c r="AF36" i="11" s="1"/>
  <c r="G36" i="11"/>
  <c r="AE36" i="11" s="1"/>
  <c r="F36" i="11"/>
  <c r="AD36" i="11" s="1"/>
  <c r="E36" i="11"/>
  <c r="AC36" i="11" s="1"/>
  <c r="D36" i="11"/>
  <c r="AB36" i="11" s="1"/>
  <c r="C36" i="11"/>
  <c r="AO29" i="11"/>
  <c r="AN29" i="11"/>
  <c r="O29" i="11"/>
  <c r="N29" i="11"/>
  <c r="M29" i="11"/>
  <c r="L29" i="11"/>
  <c r="K29" i="11"/>
  <c r="AI29" i="11" s="1"/>
  <c r="J29" i="11"/>
  <c r="AH29" i="11" s="1"/>
  <c r="I29" i="11"/>
  <c r="AG29" i="11" s="1"/>
  <c r="H29" i="11"/>
  <c r="AF29" i="11" s="1"/>
  <c r="G29" i="11"/>
  <c r="AE29" i="11" s="1"/>
  <c r="F29" i="11"/>
  <c r="AD29" i="11" s="1"/>
  <c r="E29" i="11"/>
  <c r="AC29" i="11" s="1"/>
  <c r="D29" i="11"/>
  <c r="AB29" i="11" s="1"/>
  <c r="C29" i="11"/>
  <c r="AO22" i="11"/>
  <c r="AN22" i="11"/>
  <c r="O22" i="11"/>
  <c r="N22" i="11"/>
  <c r="M22" i="11"/>
  <c r="L22" i="11"/>
  <c r="K22" i="11"/>
  <c r="AI22" i="11" s="1"/>
  <c r="J22" i="11"/>
  <c r="AH22" i="11" s="1"/>
  <c r="I22" i="11"/>
  <c r="AG22" i="11" s="1"/>
  <c r="H22" i="11"/>
  <c r="AF22" i="11" s="1"/>
  <c r="G22" i="11"/>
  <c r="AE22" i="11" s="1"/>
  <c r="F22" i="11"/>
  <c r="AD22" i="11" s="1"/>
  <c r="E22" i="11"/>
  <c r="AC22" i="11" s="1"/>
  <c r="D22" i="11"/>
  <c r="AB22" i="11" s="1"/>
  <c r="C22" i="11"/>
  <c r="A16" i="11"/>
  <c r="AO15" i="11"/>
  <c r="AN15" i="11"/>
  <c r="O15" i="11"/>
  <c r="N15" i="11"/>
  <c r="M15" i="11"/>
  <c r="L15" i="11"/>
  <c r="K15" i="11"/>
  <c r="AI15" i="11" s="1"/>
  <c r="J15" i="11"/>
  <c r="AH15" i="11" s="1"/>
  <c r="I15" i="11"/>
  <c r="AG15" i="11" s="1"/>
  <c r="H15" i="11"/>
  <c r="AF15" i="11" s="1"/>
  <c r="G15" i="11"/>
  <c r="AE15" i="11" s="1"/>
  <c r="F15" i="11"/>
  <c r="AD15" i="11" s="1"/>
  <c r="E15" i="11"/>
  <c r="AC15" i="11" s="1"/>
  <c r="D15" i="11"/>
  <c r="AB15" i="11" s="1"/>
  <c r="C15" i="11"/>
  <c r="AM14" i="11"/>
  <c r="AM13" i="11"/>
  <c r="AM12" i="11"/>
  <c r="AM11" i="11"/>
  <c r="AM10" i="11"/>
  <c r="AY53" i="27"/>
  <c r="AY55" i="27"/>
  <c r="AY54" i="27"/>
  <c r="AY56" i="27"/>
  <c r="AY52" i="27"/>
  <c r="AA29" i="11" l="1"/>
  <c r="AA57" i="11"/>
  <c r="AA64" i="11"/>
  <c r="AA106" i="11"/>
  <c r="AA113" i="11"/>
  <c r="AA120" i="11"/>
  <c r="AA127" i="11"/>
  <c r="AA134" i="11"/>
  <c r="AA141" i="11"/>
  <c r="AA15" i="11"/>
  <c r="AA43" i="11"/>
  <c r="J155" i="11"/>
  <c r="AA22" i="11"/>
  <c r="AA50" i="11"/>
  <c r="P155" i="11"/>
  <c r="AA71" i="11"/>
  <c r="AA36" i="11"/>
  <c r="F155" i="11"/>
  <c r="N155" i="11"/>
  <c r="L155" i="11"/>
  <c r="I155" i="11"/>
  <c r="E155" i="11"/>
  <c r="D155" i="11"/>
  <c r="M155" i="11"/>
  <c r="H155" i="11"/>
  <c r="O155" i="11"/>
  <c r="G155" i="11"/>
  <c r="K155" i="11"/>
  <c r="AY57" i="27"/>
  <c r="A65" i="27"/>
  <c r="A23" i="11"/>
  <c r="AM120" i="11"/>
  <c r="AM78" i="11"/>
  <c r="AM22" i="11"/>
  <c r="AM141" i="11"/>
  <c r="AM134" i="11"/>
  <c r="AM113" i="11"/>
  <c r="AM50" i="11"/>
  <c r="AM36" i="11"/>
  <c r="AM29" i="11"/>
  <c r="AM15" i="11"/>
  <c r="AM43" i="11"/>
  <c r="AM57" i="11"/>
  <c r="AM64" i="11"/>
  <c r="AM106" i="11"/>
  <c r="AM127" i="11"/>
  <c r="AM67" i="11"/>
  <c r="AM71" i="11" s="1"/>
  <c r="AY59" i="27"/>
  <c r="AY60" i="27"/>
  <c r="AY61" i="27"/>
  <c r="AY19" i="11"/>
  <c r="AY62" i="27"/>
  <c r="AY17" i="11"/>
  <c r="AY63" i="27"/>
  <c r="AY21" i="11"/>
  <c r="AY18" i="11"/>
  <c r="AY20" i="11"/>
  <c r="AU155" i="11" l="1"/>
  <c r="AI155" i="11"/>
  <c r="AH155" i="11"/>
  <c r="AT155" i="11"/>
  <c r="AY22" i="11"/>
  <c r="AG155" i="11"/>
  <c r="AS155" i="11"/>
  <c r="AE155" i="11"/>
  <c r="AQ155" i="11"/>
  <c r="AR155" i="11"/>
  <c r="AF155" i="11"/>
  <c r="AP155" i="11"/>
  <c r="AD155" i="11"/>
  <c r="AC155" i="11"/>
  <c r="AO155" i="11"/>
  <c r="AB155" i="11"/>
  <c r="AN155" i="11"/>
  <c r="AY64" i="27"/>
  <c r="A72" i="27"/>
  <c r="A30" i="11"/>
  <c r="AY67" i="27"/>
  <c r="AY28" i="11"/>
  <c r="AY25" i="11"/>
  <c r="AY70" i="27"/>
  <c r="AY26" i="11"/>
  <c r="AY69" i="27"/>
  <c r="AY27" i="11"/>
  <c r="AY68" i="27"/>
  <c r="AY24" i="11"/>
  <c r="AY66" i="27"/>
  <c r="AY29" i="11" l="1"/>
  <c r="AY71" i="27"/>
  <c r="A79" i="27"/>
  <c r="A37" i="11"/>
  <c r="AY33" i="11"/>
  <c r="AY34" i="11"/>
  <c r="AY31" i="11"/>
  <c r="AY35" i="11"/>
  <c r="AY32" i="11"/>
  <c r="AY36" i="11" l="1"/>
  <c r="A86" i="27"/>
  <c r="A44" i="11"/>
  <c r="AY38" i="11"/>
  <c r="AY41" i="11"/>
  <c r="AY42" i="11"/>
  <c r="AY40" i="11"/>
  <c r="AY39" i="11"/>
  <c r="AY43" i="11" l="1"/>
  <c r="A93" i="27"/>
  <c r="A51" i="11"/>
  <c r="AY47" i="11"/>
  <c r="AY45" i="11"/>
  <c r="AY48" i="11"/>
  <c r="AY49" i="11"/>
  <c r="AY46" i="11"/>
  <c r="AY50" i="11" l="1"/>
  <c r="A100" i="27"/>
  <c r="A58" i="11"/>
  <c r="C99" i="11"/>
  <c r="AA99" i="11" s="1"/>
  <c r="C85" i="11"/>
  <c r="AA85" i="11" s="1"/>
  <c r="AM94" i="11"/>
  <c r="AM99" i="11" s="1"/>
  <c r="AY53" i="11"/>
  <c r="AY95" i="27"/>
  <c r="AY56" i="11"/>
  <c r="AY54" i="11"/>
  <c r="AY94" i="27"/>
  <c r="AY97" i="27"/>
  <c r="AY52" i="11"/>
  <c r="AY98" i="27"/>
  <c r="AY96" i="27"/>
  <c r="AY55" i="11"/>
  <c r="AY57" i="11" l="1"/>
  <c r="AY82" i="27"/>
  <c r="AY80" i="27"/>
  <c r="AY81" i="27"/>
  <c r="AY84" i="27"/>
  <c r="AY83" i="27"/>
  <c r="AY99" i="27"/>
  <c r="AY85" i="27" s="1"/>
  <c r="A107" i="27"/>
  <c r="A65" i="11"/>
  <c r="AM80" i="11"/>
  <c r="AM85" i="11" s="1"/>
  <c r="AY61" i="11"/>
  <c r="AY102" i="27"/>
  <c r="AY103" i="27"/>
  <c r="AY63" i="11"/>
  <c r="AY101" i="27"/>
  <c r="AY62" i="11"/>
  <c r="AY105" i="27"/>
  <c r="AY104" i="27"/>
  <c r="AY60" i="11"/>
  <c r="AY59" i="11"/>
  <c r="AY64" i="11" l="1"/>
  <c r="AY115" i="27"/>
  <c r="AY117" i="27"/>
  <c r="AY119" i="27"/>
  <c r="AY116" i="27"/>
  <c r="AY118" i="27"/>
  <c r="AY106" i="27"/>
  <c r="A114" i="27"/>
  <c r="A72" i="11"/>
  <c r="A79" i="11" s="1"/>
  <c r="A86" i="11" s="1"/>
  <c r="A93" i="11" s="1"/>
  <c r="AY110" i="27"/>
  <c r="AY67" i="11"/>
  <c r="AY112" i="27"/>
  <c r="AY109" i="27"/>
  <c r="AY108" i="27"/>
  <c r="AY69" i="11"/>
  <c r="AY111" i="27"/>
  <c r="AY68" i="11"/>
  <c r="AY66" i="11"/>
  <c r="AY70" i="11"/>
  <c r="AY71" i="11" l="1"/>
  <c r="AY113" i="27"/>
  <c r="A121" i="27"/>
  <c r="A100" i="11"/>
  <c r="AY98" i="11"/>
  <c r="AY94" i="11"/>
  <c r="AY96" i="11"/>
  <c r="AY97" i="11"/>
  <c r="AY95" i="11"/>
  <c r="AY83" i="11" l="1"/>
  <c r="AY80" i="11"/>
  <c r="AY99" i="11"/>
  <c r="AY82" i="11"/>
  <c r="AY84" i="11"/>
  <c r="AY81" i="11"/>
  <c r="AY120" i="27"/>
  <c r="A128" i="27"/>
  <c r="A107" i="11"/>
  <c r="AY105" i="11"/>
  <c r="AY122" i="27"/>
  <c r="AY123" i="27"/>
  <c r="AY104" i="11"/>
  <c r="AY102" i="11"/>
  <c r="AY103" i="11"/>
  <c r="AY101" i="11"/>
  <c r="AY106" i="11" l="1"/>
  <c r="AY120" i="11" s="1"/>
  <c r="AY115" i="11"/>
  <c r="AY116" i="11"/>
  <c r="AY119" i="11"/>
  <c r="AY117" i="11"/>
  <c r="AY118" i="11"/>
  <c r="AY85" i="11"/>
  <c r="AY127" i="27"/>
  <c r="A135" i="27"/>
  <c r="A114" i="11"/>
  <c r="A121" i="11" s="1"/>
  <c r="AY131" i="27"/>
  <c r="AY130" i="27"/>
  <c r="AY133" i="27"/>
  <c r="AY108" i="11"/>
  <c r="AY129" i="27"/>
  <c r="AY110" i="11"/>
  <c r="AY132" i="27"/>
  <c r="AY109" i="11"/>
  <c r="AY112" i="11"/>
  <c r="AY111" i="11"/>
  <c r="AY113" i="11" l="1"/>
  <c r="AY134" i="27"/>
  <c r="A128" i="11"/>
  <c r="AY123" i="11"/>
  <c r="AY136" i="27"/>
  <c r="AY138" i="27"/>
  <c r="AY122" i="11"/>
  <c r="AY137" i="27"/>
  <c r="AY139" i="27"/>
  <c r="AY140" i="27"/>
  <c r="AY127" i="11" l="1"/>
  <c r="AY141" i="27"/>
  <c r="A135" i="11"/>
  <c r="AY131" i="11"/>
  <c r="AY132" i="11"/>
  <c r="AY129" i="11"/>
  <c r="AY130" i="11"/>
  <c r="AY133" i="11"/>
  <c r="AY134" i="11" l="1"/>
  <c r="AY138" i="11"/>
  <c r="AY140" i="11"/>
  <c r="AY137" i="11"/>
  <c r="AY136" i="11"/>
  <c r="AY139" i="11"/>
  <c r="AY141" i="11" l="1"/>
</calcChain>
</file>

<file path=xl/sharedStrings.xml><?xml version="1.0" encoding="utf-8"?>
<sst xmlns="http://schemas.openxmlformats.org/spreadsheetml/2006/main" count="27165" uniqueCount="583">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</sst>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14" fontId="7" fillId="0" borderId="8" xfId="0" applyNumberFormat="1" applyFont="1" applyFill="1" applyBorder="1" applyAlignment="1" applyProtection="1">
      <alignment horizontal="center" vertical="center"/>
      <protection locked="0"/>
    </xf>
    <xf numFmtId="38" fontId="2" fillId="0" borderId="61" xfId="0" applyNumberFormat="1" applyFont="1" applyBorder="1" applyAlignment="1">
      <alignment horizontal="right"/>
    </xf>
    <xf numFmtId="166" fontId="0" fillId="3" borderId="58" xfId="0" applyNumberFormat="1" applyFont="1" applyFill="1" applyBorder="1"/>
    <xf numFmtId="166" fontId="4" fillId="0" borderId="55" xfId="0" applyNumberFormat="1" applyFont="1" applyBorder="1"/>
    <xf numFmtId="166" fontId="1" fillId="0" borderId="59" xfId="0" applyNumberFormat="1" applyFont="1" applyBorder="1"/>
    <xf numFmtId="166" fontId="0" fillId="3" borderId="60" xfId="0" applyNumberFormat="1" applyFont="1" applyFill="1" applyBorder="1"/>
    <xf numFmtId="166" fontId="1" fillId="0" borderId="61" xfId="0" applyNumberFormat="1" applyFont="1" applyBorder="1"/>
    <xf numFmtId="166" fontId="0" fillId="3" borderId="61" xfId="0" applyNumberFormat="1" applyFont="1" applyFill="1" applyBorder="1"/>
    <xf numFmtId="166" fontId="4" fillId="0" borderId="61" xfId="0" applyNumberFormat="1" applyFont="1" applyBorder="1" applyAlignment="1">
      <alignment horizontal="right" wrapText="1"/>
    </xf>
    <xf numFmtId="166" fontId="2" fillId="0" borderId="61" xfId="0" applyNumberFormat="1" applyFont="1" applyBorder="1" applyAlignment="1">
      <alignment horizontal="right" wrapText="1"/>
    </xf>
    <xf numFmtId="166" fontId="0" fillId="0" borderId="62" xfId="0" applyNumberFormat="1" applyFont="1" applyBorder="1"/>
    <xf numFmtId="166" fontId="1" fillId="0" borderId="62" xfId="0" applyNumberFormat="1" applyFont="1" applyBorder="1"/>
    <xf numFmtId="166" fontId="0" fillId="0" borderId="55" xfId="0" applyNumberFormat="1" applyFont="1" applyBorder="1"/>
    <xf numFmtId="166" fontId="1" fillId="0" borderId="55" xfId="0" applyNumberFormat="1" applyFont="1" applyBorder="1"/>
    <xf numFmtId="166" fontId="1" fillId="0" borderId="56" xfId="0" applyNumberFormat="1" applyFont="1" applyBorder="1"/>
    <xf numFmtId="38" fontId="0" fillId="3" borderId="58" xfId="0" applyNumberFormat="1" applyFont="1" applyFill="1" applyBorder="1"/>
    <xf numFmtId="38" fontId="0" fillId="0" borderId="60" xfId="0" applyNumberFormat="1" applyFont="1" applyBorder="1"/>
    <xf numFmtId="38" fontId="1" fillId="0" borderId="59" xfId="0" applyNumberFormat="1" applyFont="1" applyBorder="1"/>
    <xf numFmtId="38" fontId="0" fillId="3" borderId="60" xfId="0" applyNumberFormat="1" applyFont="1" applyFill="1" applyBorder="1"/>
    <xf numFmtId="38" fontId="1" fillId="0" borderId="61" xfId="0" applyNumberFormat="1" applyFont="1" applyBorder="1"/>
    <xf numFmtId="38" fontId="0" fillId="3" borderId="61" xfId="0" applyNumberFormat="1" applyFont="1" applyFill="1" applyBorder="1"/>
    <xf numFmtId="6" fontId="0" fillId="3" borderId="60" xfId="0" applyNumberFormat="1" applyFont="1" applyFill="1" applyBorder="1"/>
    <xf numFmtId="6" fontId="1" fillId="0" borderId="61" xfId="0" applyNumberFormat="1" applyFont="1" applyBorder="1"/>
    <xf numFmtId="6" fontId="0" fillId="3" borderId="61" xfId="0" applyNumberFormat="1" applyFont="1" applyFill="1" applyBorder="1"/>
    <xf numFmtId="6" fontId="1" fillId="0" borderId="59" xfId="0" applyNumberFormat="1" applyFont="1" applyBorder="1"/>
    <xf numFmtId="6" fontId="4" fillId="0" borderId="62" xfId="0" applyNumberFormat="1" applyFont="1" applyBorder="1" applyAlignment="1">
      <alignment horizontal="right" wrapText="1"/>
    </xf>
    <xf numFmtId="6" fontId="2" fillId="0" borderId="62" xfId="0" applyNumberFormat="1" applyFont="1" applyBorder="1" applyAlignment="1">
      <alignment horizontal="right" wrapText="1"/>
    </xf>
    <xf numFmtId="6" fontId="0" fillId="0" borderId="62" xfId="0" applyNumberFormat="1" applyFont="1" applyBorder="1"/>
    <xf numFmtId="6" fontId="1" fillId="0" borderId="62" xfId="0" applyNumberFormat="1" applyFont="1" applyBorder="1"/>
    <xf numFmtId="38" fontId="0" fillId="0" borderId="64" xfId="0" applyNumberFormat="1" applyFont="1" applyBorder="1"/>
    <xf numFmtId="166" fontId="4" fillId="0" borderId="62" xfId="0" applyNumberFormat="1" applyFont="1" applyBorder="1" applyAlignment="1">
      <alignment wrapText="1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00.620081134257" createdVersion="6" refreshedVersion="6" minRefreshableVersion="3" recordCount="302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35.480201273145" createdVersion="6" refreshedVersion="6" minRefreshableVersion="3" recordCount="2556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1-31T00:00:00" count="26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243.421698726852" createdVersion="6" refreshedVersion="6" minRefreshableVersion="3" recordCount="170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2-14T00:00:00" count="42">
        <d v="2021-02-13T00:00:00"/>
        <m/>
        <d v="2020-08-15T00:00:00" u="1"/>
        <d v="2020-08-08T00:00:00" u="1"/>
        <d v="2021-01-30T00:00:00" u="1"/>
        <d v="2020-08-01T00:00:00" u="1"/>
        <d v="2021-01-23T00:00:00" u="1"/>
        <d v="2021-01-16T00:00:00" u="1"/>
        <d v="2021-01-09T00:00:00" u="1"/>
        <d v="2020-11-28T00:00:00" u="1"/>
        <d v="2021-01-02T00:00:00" u="1"/>
        <d v="2020-11-21T00:00:00" u="1"/>
        <d v="2020-12-26T00:00:00" u="1"/>
        <d v="2020-06-27T00:00:00" u="1"/>
        <d v="2020-11-14T00:00:00" u="1"/>
        <d v="2020-12-19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1-02-06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7918387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6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16"/>
    <x v="13"/>
    <m/>
    <x v="1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s v="LINE 1"/>
    <x v="0"/>
    <n v="49"/>
    <s v="E1-Residential"/>
    <n v="411282"/>
    <x v="0"/>
    <x v="0"/>
    <x v="0"/>
  </r>
  <r>
    <s v="LINE 1"/>
    <x v="0"/>
    <n v="49"/>
    <s v="E2-Low Income Residential"/>
    <n v="32494"/>
    <x v="1"/>
    <x v="0"/>
    <x v="0"/>
  </r>
  <r>
    <s v="LINE 1"/>
    <x v="0"/>
    <n v="49"/>
    <s v="E3-Small C&amp;I"/>
    <n v="52830"/>
    <x v="2"/>
    <x v="0"/>
    <x v="0"/>
  </r>
  <r>
    <s v="LINE 1"/>
    <x v="0"/>
    <n v="49"/>
    <s v="E4-Medium C&amp;I"/>
    <n v="8139"/>
    <x v="3"/>
    <x v="0"/>
    <x v="0"/>
  </r>
  <r>
    <s v="LINE 1"/>
    <x v="0"/>
    <n v="49"/>
    <s v="E5-Large C&amp;I"/>
    <n v="1040"/>
    <x v="4"/>
    <x v="0"/>
    <x v="0"/>
  </r>
  <r>
    <s v="LINE 1"/>
    <x v="0"/>
    <n v="49"/>
    <s v="E6-OTHER"/>
    <n v="319"/>
    <x v="5"/>
    <x v="0"/>
    <x v="0"/>
  </r>
  <r>
    <s v="LINE 1"/>
    <x v="0"/>
    <n v="49"/>
    <s v="G1-Residential"/>
    <n v="228518"/>
    <x v="0"/>
    <x v="0"/>
    <x v="1"/>
  </r>
  <r>
    <s v="LINE 1"/>
    <x v="0"/>
    <n v="49"/>
    <s v="G2-Low Income Residential"/>
    <n v="19456"/>
    <x v="1"/>
    <x v="0"/>
    <x v="1"/>
  </r>
  <r>
    <s v="LINE 1"/>
    <x v="0"/>
    <n v="49"/>
    <s v="G3-Small C&amp;I"/>
    <n v="19341"/>
    <x v="2"/>
    <x v="0"/>
    <x v="1"/>
  </r>
  <r>
    <s v="LINE 1"/>
    <x v="0"/>
    <n v="49"/>
    <s v="G4-Medium C&amp;I"/>
    <n v="5091"/>
    <x v="3"/>
    <x v="0"/>
    <x v="1"/>
  </r>
  <r>
    <s v="LINE 1"/>
    <x v="0"/>
    <n v="49"/>
    <s v="G5-Large C&amp;I"/>
    <n v="795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2597"/>
    <x v="0"/>
    <x v="1"/>
    <x v="0"/>
  </r>
  <r>
    <s v="LINE 2"/>
    <x v="0"/>
    <n v="49"/>
    <s v="E2-Low Income Residential"/>
    <n v="13355"/>
    <x v="1"/>
    <x v="1"/>
    <x v="0"/>
  </r>
  <r>
    <s v="LINE 2"/>
    <x v="0"/>
    <n v="49"/>
    <s v="E3-Small C&amp;I"/>
    <n v="11189"/>
    <x v="2"/>
    <x v="1"/>
    <x v="0"/>
  </r>
  <r>
    <s v="LINE 2"/>
    <x v="0"/>
    <n v="49"/>
    <s v="E4-Medium C&amp;I"/>
    <n v="1399"/>
    <x v="3"/>
    <x v="1"/>
    <x v="0"/>
  </r>
  <r>
    <s v="LINE 2"/>
    <x v="0"/>
    <n v="49"/>
    <s v="E5-Large C&amp;I"/>
    <n v="164"/>
    <x v="4"/>
    <x v="1"/>
    <x v="0"/>
  </r>
  <r>
    <s v="LINE 2"/>
    <x v="0"/>
    <n v="49"/>
    <s v="E6-OTHER"/>
    <n v="2"/>
    <x v="5"/>
    <x v="1"/>
    <x v="0"/>
  </r>
  <r>
    <s v="LINE 2"/>
    <x v="0"/>
    <n v="49"/>
    <s v="G1-Residential"/>
    <n v="49744"/>
    <x v="0"/>
    <x v="1"/>
    <x v="1"/>
  </r>
  <r>
    <s v="LINE 2"/>
    <x v="0"/>
    <n v="49"/>
    <s v="G2-Low Income Residential"/>
    <n v="7066"/>
    <x v="1"/>
    <x v="1"/>
    <x v="1"/>
  </r>
  <r>
    <s v="LINE 2"/>
    <x v="0"/>
    <n v="49"/>
    <s v="G3-Small C&amp;I"/>
    <n v="3394"/>
    <x v="2"/>
    <x v="1"/>
    <x v="1"/>
  </r>
  <r>
    <s v="LINE 2"/>
    <x v="0"/>
    <n v="49"/>
    <s v="G4-Medium C&amp;I"/>
    <n v="837"/>
    <x v="3"/>
    <x v="1"/>
    <x v="1"/>
  </r>
  <r>
    <s v="LINE 2"/>
    <x v="0"/>
    <n v="49"/>
    <s v="G5-Large C&amp;I"/>
    <n v="160"/>
    <x v="4"/>
    <x v="1"/>
    <x v="1"/>
  </r>
  <r>
    <s v="LINE 2"/>
    <x v="0"/>
    <n v="49"/>
    <s v="G6-OTHER"/>
    <n v="19"/>
    <x v="5"/>
    <x v="1"/>
    <x v="1"/>
  </r>
  <r>
    <s v="LINE 3"/>
    <x v="0"/>
    <n v="49"/>
    <s v="E1-Residential"/>
    <n v="25426"/>
    <x v="0"/>
    <x v="2"/>
    <x v="0"/>
  </r>
  <r>
    <s v="LINE 3"/>
    <x v="0"/>
    <n v="49"/>
    <s v="E2-Low Income Residential"/>
    <n v="2366"/>
    <x v="1"/>
    <x v="2"/>
    <x v="0"/>
  </r>
  <r>
    <s v="LINE 3"/>
    <x v="0"/>
    <n v="49"/>
    <s v="E3-Small C&amp;I"/>
    <n v="6445"/>
    <x v="2"/>
    <x v="2"/>
    <x v="0"/>
  </r>
  <r>
    <s v="LINE 3"/>
    <x v="0"/>
    <n v="49"/>
    <s v="E4-Medium C&amp;I"/>
    <n v="830"/>
    <x v="3"/>
    <x v="2"/>
    <x v="0"/>
  </r>
  <r>
    <s v="LINE 3"/>
    <x v="0"/>
    <n v="49"/>
    <s v="E5-Large C&amp;I"/>
    <n v="122"/>
    <x v="4"/>
    <x v="2"/>
    <x v="0"/>
  </r>
  <r>
    <s v="LINE 3"/>
    <x v="0"/>
    <n v="49"/>
    <s v="E6-OTHER"/>
    <n v="1"/>
    <x v="5"/>
    <x v="2"/>
    <x v="0"/>
  </r>
  <r>
    <s v="LINE 3"/>
    <x v="0"/>
    <n v="49"/>
    <s v="G1-Residential"/>
    <n v="16969"/>
    <x v="0"/>
    <x v="2"/>
    <x v="1"/>
  </r>
  <r>
    <s v="LINE 3"/>
    <x v="0"/>
    <n v="49"/>
    <s v="G2-Low Income Residential"/>
    <n v="1624"/>
    <x v="1"/>
    <x v="2"/>
    <x v="1"/>
  </r>
  <r>
    <s v="LINE 3"/>
    <x v="0"/>
    <n v="49"/>
    <s v="G3-Small C&amp;I"/>
    <n v="1879"/>
    <x v="2"/>
    <x v="2"/>
    <x v="1"/>
  </r>
  <r>
    <s v="LINE 3"/>
    <x v="0"/>
    <n v="49"/>
    <s v="G4-Medium C&amp;I"/>
    <n v="525"/>
    <x v="3"/>
    <x v="2"/>
    <x v="1"/>
  </r>
  <r>
    <s v="LINE 3"/>
    <x v="0"/>
    <n v="49"/>
    <s v="G5-Large C&amp;I"/>
    <n v="112"/>
    <x v="4"/>
    <x v="2"/>
    <x v="1"/>
  </r>
  <r>
    <s v="LINE 3"/>
    <x v="0"/>
    <n v="49"/>
    <s v="G6-OTHER"/>
    <n v="19"/>
    <x v="5"/>
    <x v="2"/>
    <x v="1"/>
  </r>
  <r>
    <s v="LINE 4"/>
    <x v="0"/>
    <n v="49"/>
    <s v="E1-Residential"/>
    <n v="11027"/>
    <x v="0"/>
    <x v="3"/>
    <x v="0"/>
  </r>
  <r>
    <s v="LINE 4"/>
    <x v="0"/>
    <n v="49"/>
    <s v="E2-Low Income Residential"/>
    <n v="1243"/>
    <x v="1"/>
    <x v="3"/>
    <x v="0"/>
  </r>
  <r>
    <s v="LINE 4"/>
    <x v="0"/>
    <n v="49"/>
    <s v="E3-Small C&amp;I"/>
    <n v="1335"/>
    <x v="2"/>
    <x v="3"/>
    <x v="0"/>
  </r>
  <r>
    <s v="LINE 4"/>
    <x v="0"/>
    <n v="49"/>
    <s v="E4-Medium C&amp;I"/>
    <n v="206"/>
    <x v="3"/>
    <x v="3"/>
    <x v="0"/>
  </r>
  <r>
    <s v="LINE 4"/>
    <x v="0"/>
    <n v="49"/>
    <s v="E5-Large C&amp;I"/>
    <n v="20"/>
    <x v="4"/>
    <x v="3"/>
    <x v="0"/>
  </r>
  <r>
    <s v="LINE 4"/>
    <x v="0"/>
    <n v="49"/>
    <s v="E6-OTHER"/>
    <n v="1"/>
    <x v="5"/>
    <x v="3"/>
    <x v="0"/>
  </r>
  <r>
    <s v="LINE 4"/>
    <x v="0"/>
    <n v="49"/>
    <s v="G1-Residential"/>
    <n v="6293"/>
    <x v="0"/>
    <x v="3"/>
    <x v="1"/>
  </r>
  <r>
    <s v="LINE 4"/>
    <x v="0"/>
    <n v="49"/>
    <s v="G2-Low Income Residential"/>
    <n v="797"/>
    <x v="1"/>
    <x v="3"/>
    <x v="1"/>
  </r>
  <r>
    <s v="LINE 4"/>
    <x v="0"/>
    <n v="49"/>
    <s v="G3-Small C&amp;I"/>
    <n v="497"/>
    <x v="2"/>
    <x v="3"/>
    <x v="1"/>
  </r>
  <r>
    <s v="LINE 4"/>
    <x v="0"/>
    <n v="49"/>
    <s v="G4-Medium C&amp;I"/>
    <n v="116"/>
    <x v="3"/>
    <x v="3"/>
    <x v="1"/>
  </r>
  <r>
    <s v="LINE 4"/>
    <x v="0"/>
    <n v="49"/>
    <s v="G5-Large C&amp;I"/>
    <n v="20"/>
    <x v="4"/>
    <x v="3"/>
    <x v="1"/>
  </r>
  <r>
    <s v="LINE 5"/>
    <x v="0"/>
    <n v="49"/>
    <s v="E1-Residential"/>
    <n v="46144"/>
    <x v="0"/>
    <x v="4"/>
    <x v="0"/>
  </r>
  <r>
    <s v="LINE 5"/>
    <x v="0"/>
    <n v="49"/>
    <s v="E2-Low Income Residential"/>
    <n v="9746"/>
    <x v="1"/>
    <x v="4"/>
    <x v="0"/>
  </r>
  <r>
    <s v="LINE 5"/>
    <x v="0"/>
    <n v="49"/>
    <s v="E3-Small C&amp;I"/>
    <n v="3409"/>
    <x v="2"/>
    <x v="4"/>
    <x v="0"/>
  </r>
  <r>
    <s v="LINE 5"/>
    <x v="0"/>
    <n v="49"/>
    <s v="E4-Medium C&amp;I"/>
    <n v="363"/>
    <x v="3"/>
    <x v="4"/>
    <x v="0"/>
  </r>
  <r>
    <s v="LINE 5"/>
    <x v="0"/>
    <n v="49"/>
    <s v="E5-Large C&amp;I"/>
    <n v="22"/>
    <x v="4"/>
    <x v="4"/>
    <x v="0"/>
  </r>
  <r>
    <s v="LINE 5"/>
    <x v="0"/>
    <n v="49"/>
    <s v="G1-Residential"/>
    <n v="26482"/>
    <x v="0"/>
    <x v="4"/>
    <x v="1"/>
  </r>
  <r>
    <s v="LINE 5"/>
    <x v="0"/>
    <n v="49"/>
    <s v="G2-Low Income Residential"/>
    <n v="4645"/>
    <x v="1"/>
    <x v="4"/>
    <x v="1"/>
  </r>
  <r>
    <s v="LINE 5"/>
    <x v="0"/>
    <n v="49"/>
    <s v="G3-Small C&amp;I"/>
    <n v="1018"/>
    <x v="2"/>
    <x v="4"/>
    <x v="1"/>
  </r>
  <r>
    <s v="LINE 5"/>
    <x v="0"/>
    <n v="49"/>
    <s v="G4-Medium C&amp;I"/>
    <n v="196"/>
    <x v="3"/>
    <x v="4"/>
    <x v="1"/>
  </r>
  <r>
    <s v="LINE 5"/>
    <x v="0"/>
    <n v="49"/>
    <s v="G5-Large C&amp;I"/>
    <n v="28"/>
    <x v="4"/>
    <x v="4"/>
    <x v="1"/>
  </r>
  <r>
    <s v="LINE 6"/>
    <x v="0"/>
    <n v="49"/>
    <s v="E1-Residential"/>
    <n v="11400916"/>
    <x v="0"/>
    <x v="5"/>
    <x v="0"/>
  </r>
  <r>
    <s v="LINE 6"/>
    <x v="0"/>
    <n v="49"/>
    <s v="E2-Low Income Residential"/>
    <n v="1530710"/>
    <x v="1"/>
    <x v="5"/>
    <x v="0"/>
  </r>
  <r>
    <s v="LINE 6"/>
    <x v="0"/>
    <n v="49"/>
    <s v="E3-Small C&amp;I"/>
    <n v="2139809"/>
    <x v="2"/>
    <x v="5"/>
    <x v="0"/>
  </r>
  <r>
    <s v="LINE 6"/>
    <x v="0"/>
    <n v="49"/>
    <s v="E4-Medium C&amp;I"/>
    <n v="2620701"/>
    <x v="3"/>
    <x v="5"/>
    <x v="0"/>
  </r>
  <r>
    <s v="LINE 6"/>
    <x v="0"/>
    <n v="49"/>
    <s v="E5-Large C&amp;I"/>
    <n v="3352099"/>
    <x v="4"/>
    <x v="5"/>
    <x v="0"/>
  </r>
  <r>
    <s v="LINE 6"/>
    <x v="0"/>
    <n v="49"/>
    <s v="E6-OTHER"/>
    <n v="17429"/>
    <x v="5"/>
    <x v="5"/>
    <x v="0"/>
  </r>
  <r>
    <s v="LINE 6"/>
    <x v="0"/>
    <n v="49"/>
    <s v="G1-Residential"/>
    <n v="7658874"/>
    <x v="0"/>
    <x v="5"/>
    <x v="1"/>
  </r>
  <r>
    <s v="LINE 6"/>
    <x v="0"/>
    <n v="49"/>
    <s v="G2-Low Income Residential"/>
    <n v="981936"/>
    <x v="1"/>
    <x v="5"/>
    <x v="1"/>
  </r>
  <r>
    <s v="LINE 6"/>
    <x v="0"/>
    <n v="49"/>
    <s v="G3-Small C&amp;I"/>
    <n v="870232"/>
    <x v="2"/>
    <x v="5"/>
    <x v="1"/>
  </r>
  <r>
    <s v="LINE 6"/>
    <x v="0"/>
    <n v="49"/>
    <s v="G4-Medium C&amp;I"/>
    <n v="987609"/>
    <x v="3"/>
    <x v="5"/>
    <x v="1"/>
  </r>
  <r>
    <s v="LINE 6"/>
    <x v="0"/>
    <n v="49"/>
    <s v="G5-Large C&amp;I"/>
    <n v="1392100"/>
    <x v="4"/>
    <x v="5"/>
    <x v="1"/>
  </r>
  <r>
    <s v="LINE 6"/>
    <x v="0"/>
    <n v="49"/>
    <s v="G6-OTHER"/>
    <n v="1753"/>
    <x v="5"/>
    <x v="5"/>
    <x v="1"/>
  </r>
  <r>
    <s v="LINE 7"/>
    <x v="0"/>
    <n v="49"/>
    <s v="E1-Residential"/>
    <n v="7230191"/>
    <x v="0"/>
    <x v="6"/>
    <x v="0"/>
  </r>
  <r>
    <s v="LINE 7"/>
    <x v="0"/>
    <n v="49"/>
    <s v="E2-Low Income Residential"/>
    <n v="1189020"/>
    <x v="1"/>
    <x v="6"/>
    <x v="0"/>
  </r>
  <r>
    <s v="LINE 7"/>
    <x v="0"/>
    <n v="49"/>
    <s v="E3-Small C&amp;I"/>
    <n v="921617"/>
    <x v="2"/>
    <x v="6"/>
    <x v="0"/>
  </r>
  <r>
    <s v="LINE 7"/>
    <x v="0"/>
    <n v="49"/>
    <s v="E4-Medium C&amp;I"/>
    <n v="779723"/>
    <x v="3"/>
    <x v="6"/>
    <x v="0"/>
  </r>
  <r>
    <s v="LINE 7"/>
    <x v="0"/>
    <n v="49"/>
    <s v="E5-Large C&amp;I"/>
    <n v="784931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3420456"/>
    <x v="0"/>
    <x v="6"/>
    <x v="1"/>
  </r>
  <r>
    <s v="LINE 7"/>
    <x v="0"/>
    <n v="49"/>
    <s v="G2-Low Income Residential"/>
    <n v="520110"/>
    <x v="1"/>
    <x v="6"/>
    <x v="1"/>
  </r>
  <r>
    <s v="LINE 7"/>
    <x v="0"/>
    <n v="49"/>
    <s v="G3-Small C&amp;I"/>
    <n v="214981"/>
    <x v="2"/>
    <x v="6"/>
    <x v="1"/>
  </r>
  <r>
    <s v="LINE 7"/>
    <x v="0"/>
    <n v="49"/>
    <s v="G4-Medium C&amp;I"/>
    <n v="250827"/>
    <x v="3"/>
    <x v="6"/>
    <x v="1"/>
  </r>
  <r>
    <s v="LINE 7"/>
    <x v="0"/>
    <n v="49"/>
    <s v="G5-Large C&amp;I"/>
    <n v="243831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9287280"/>
    <x v="0"/>
    <x v="7"/>
    <x v="0"/>
  </r>
  <r>
    <s v="LINE 8"/>
    <x v="0"/>
    <n v="49"/>
    <s v="E2-Low Income Residential"/>
    <n v="12503851"/>
    <x v="1"/>
    <x v="7"/>
    <x v="0"/>
  </r>
  <r>
    <s v="LINE 8"/>
    <x v="0"/>
    <n v="49"/>
    <s v="E3-Small C&amp;I"/>
    <n v="4019663"/>
    <x v="2"/>
    <x v="7"/>
    <x v="0"/>
  </r>
  <r>
    <s v="LINE 8"/>
    <x v="0"/>
    <n v="49"/>
    <s v="E4-Medium C&amp;I"/>
    <n v="1842734"/>
    <x v="3"/>
    <x v="7"/>
    <x v="0"/>
  </r>
  <r>
    <s v="LINE 8"/>
    <x v="0"/>
    <n v="49"/>
    <s v="E5-Large C&amp;I"/>
    <n v="587216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3102766"/>
    <x v="0"/>
    <x v="7"/>
    <x v="1"/>
  </r>
  <r>
    <s v="LINE 8"/>
    <x v="0"/>
    <n v="49"/>
    <s v="G2-Low Income Residential"/>
    <n v="4694193"/>
    <x v="1"/>
    <x v="7"/>
    <x v="1"/>
  </r>
  <r>
    <s v="LINE 8"/>
    <x v="0"/>
    <n v="49"/>
    <s v="G3-Small C&amp;I"/>
    <n v="686943"/>
    <x v="2"/>
    <x v="7"/>
    <x v="1"/>
  </r>
  <r>
    <s v="LINE 8"/>
    <x v="0"/>
    <n v="49"/>
    <s v="G4-Medium C&amp;I"/>
    <n v="767247"/>
    <x v="3"/>
    <x v="7"/>
    <x v="1"/>
  </r>
  <r>
    <s v="LINE 8"/>
    <x v="0"/>
    <n v="49"/>
    <s v="G5-Large C&amp;I"/>
    <n v="457884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7918387"/>
    <x v="0"/>
    <x v="8"/>
    <x v="0"/>
  </r>
  <r>
    <s v="LINE 9"/>
    <x v="0"/>
    <n v="49"/>
    <s v="E2-Low Income Residential"/>
    <n v="15223581"/>
    <x v="1"/>
    <x v="8"/>
    <x v="0"/>
  </r>
  <r>
    <s v="LINE 9"/>
    <x v="0"/>
    <n v="49"/>
    <s v="E3-Small C&amp;I"/>
    <n v="7081089"/>
    <x v="2"/>
    <x v="8"/>
    <x v="0"/>
  </r>
  <r>
    <s v="LINE 9"/>
    <x v="0"/>
    <n v="49"/>
    <s v="E4-Medium C&amp;I"/>
    <n v="5243159"/>
    <x v="3"/>
    <x v="8"/>
    <x v="0"/>
  </r>
  <r>
    <s v="LINE 9"/>
    <x v="0"/>
    <n v="49"/>
    <s v="E5-Large C&amp;I"/>
    <n v="4724246"/>
    <x v="4"/>
    <x v="8"/>
    <x v="0"/>
  </r>
  <r>
    <s v="LINE 9"/>
    <x v="0"/>
    <n v="49"/>
    <s v="E6-OTHER"/>
    <n v="17429"/>
    <x v="5"/>
    <x v="8"/>
    <x v="0"/>
  </r>
  <r>
    <s v="LINE 9"/>
    <x v="0"/>
    <n v="49"/>
    <s v="G1-Residential"/>
    <n v="34182096"/>
    <x v="0"/>
    <x v="8"/>
    <x v="1"/>
  </r>
  <r>
    <s v="LINE 9"/>
    <x v="0"/>
    <n v="49"/>
    <s v="G2-Low Income Residential"/>
    <n v="6196238"/>
    <x v="1"/>
    <x v="8"/>
    <x v="1"/>
  </r>
  <r>
    <s v="LINE 9"/>
    <x v="0"/>
    <n v="49"/>
    <s v="G3-Small C&amp;I"/>
    <n v="1772155"/>
    <x v="2"/>
    <x v="8"/>
    <x v="1"/>
  </r>
  <r>
    <s v="LINE 9"/>
    <x v="0"/>
    <n v="49"/>
    <s v="G4-Medium C&amp;I"/>
    <n v="2005683"/>
    <x v="3"/>
    <x v="8"/>
    <x v="1"/>
  </r>
  <r>
    <s v="LINE 9"/>
    <x v="0"/>
    <n v="49"/>
    <s v="G5-Large C&amp;I"/>
    <n v="2093815"/>
    <x v="4"/>
    <x v="8"/>
    <x v="1"/>
  </r>
  <r>
    <s v="LINE 9"/>
    <x v="0"/>
    <n v="49"/>
    <s v="G6-OTHER"/>
    <n v="1753"/>
    <x v="5"/>
    <x v="8"/>
    <x v="1"/>
  </r>
  <r>
    <s v="LINE 13"/>
    <x v="0"/>
    <n v="49"/>
    <s v="E1-Residential"/>
    <n v="27280256"/>
    <x v="0"/>
    <x v="9"/>
    <x v="0"/>
  </r>
  <r>
    <s v="LINE 13"/>
    <x v="0"/>
    <n v="49"/>
    <s v="E2-Low Income Residential"/>
    <n v="1490174"/>
    <x v="1"/>
    <x v="9"/>
    <x v="0"/>
  </r>
  <r>
    <s v="LINE 13"/>
    <x v="0"/>
    <n v="49"/>
    <s v="E3-Small C&amp;I"/>
    <n v="5834964"/>
    <x v="2"/>
    <x v="9"/>
    <x v="0"/>
  </r>
  <r>
    <s v="LINE 13"/>
    <x v="0"/>
    <n v="49"/>
    <s v="E4-Medium C&amp;I"/>
    <n v="10559590"/>
    <x v="3"/>
    <x v="9"/>
    <x v="0"/>
  </r>
  <r>
    <s v="LINE 13"/>
    <x v="0"/>
    <n v="49"/>
    <s v="E5-Large C&amp;I"/>
    <n v="12873994"/>
    <x v="4"/>
    <x v="9"/>
    <x v="0"/>
  </r>
  <r>
    <s v="LINE 13"/>
    <x v="0"/>
    <n v="49"/>
    <s v="E6-OTHER"/>
    <n v="34371"/>
    <x v="5"/>
    <x v="9"/>
    <x v="0"/>
  </r>
  <r>
    <s v="LINE 13"/>
    <x v="0"/>
    <n v="49"/>
    <s v="G1-Residential"/>
    <n v="20731802"/>
    <x v="0"/>
    <x v="9"/>
    <x v="1"/>
  </r>
  <r>
    <s v="LINE 13"/>
    <x v="0"/>
    <n v="49"/>
    <s v="G2-Low Income Residential"/>
    <n v="1069090"/>
    <x v="1"/>
    <x v="9"/>
    <x v="1"/>
  </r>
  <r>
    <s v="LINE 13"/>
    <x v="0"/>
    <n v="49"/>
    <s v="G3-Small C&amp;I"/>
    <n v="3164771"/>
    <x v="2"/>
    <x v="9"/>
    <x v="1"/>
  </r>
  <r>
    <s v="LINE 13"/>
    <x v="0"/>
    <n v="49"/>
    <s v="G4-Medium C&amp;I"/>
    <n v="4037449"/>
    <x v="3"/>
    <x v="9"/>
    <x v="1"/>
  </r>
  <r>
    <s v="LINE 13"/>
    <x v="0"/>
    <n v="49"/>
    <s v="G5-Large C&amp;I"/>
    <n v="4753002"/>
    <x v="4"/>
    <x v="9"/>
    <x v="1"/>
  </r>
  <r>
    <s v="LINE 13"/>
    <x v="0"/>
    <n v="49"/>
    <s v="G6-OTHER"/>
    <n v="1864"/>
    <x v="5"/>
    <x v="9"/>
    <x v="1"/>
  </r>
  <r>
    <s v="LINE 14"/>
    <x v="0"/>
    <n v="49"/>
    <s v="E1-Residential"/>
    <n v="26436238"/>
    <x v="0"/>
    <x v="10"/>
    <x v="0"/>
  </r>
  <r>
    <s v="LINE 14"/>
    <x v="0"/>
    <n v="49"/>
    <s v="E2-Low Income Residential"/>
    <n v="1266320"/>
    <x v="1"/>
    <x v="10"/>
    <x v="0"/>
  </r>
  <r>
    <s v="LINE 14"/>
    <x v="0"/>
    <n v="49"/>
    <s v="E3-Small C&amp;I"/>
    <n v="4887974"/>
    <x v="2"/>
    <x v="10"/>
    <x v="0"/>
  </r>
  <r>
    <s v="LINE 14"/>
    <x v="0"/>
    <n v="49"/>
    <s v="E4-Medium C&amp;I"/>
    <n v="7865792"/>
    <x v="3"/>
    <x v="10"/>
    <x v="0"/>
  </r>
  <r>
    <s v="LINE 14"/>
    <x v="0"/>
    <n v="49"/>
    <s v="E5-Large C&amp;I"/>
    <n v="9117613"/>
    <x v="4"/>
    <x v="10"/>
    <x v="0"/>
  </r>
  <r>
    <s v="LINE 14"/>
    <x v="0"/>
    <n v="49"/>
    <s v="E6-OTHER"/>
    <n v="18750"/>
    <x v="5"/>
    <x v="10"/>
    <x v="0"/>
  </r>
  <r>
    <s v="LINE 14"/>
    <x v="0"/>
    <n v="49"/>
    <s v="G1-Residential"/>
    <n v="16971940"/>
    <x v="0"/>
    <x v="10"/>
    <x v="1"/>
  </r>
  <r>
    <s v="LINE 14"/>
    <x v="0"/>
    <n v="49"/>
    <s v="G2-Low Income Residential"/>
    <n v="597786"/>
    <x v="1"/>
    <x v="10"/>
    <x v="1"/>
  </r>
  <r>
    <s v="LINE 14"/>
    <x v="0"/>
    <n v="49"/>
    <s v="G3-Small C&amp;I"/>
    <n v="2528568"/>
    <x v="2"/>
    <x v="10"/>
    <x v="1"/>
  </r>
  <r>
    <s v="LINE 14"/>
    <x v="0"/>
    <n v="49"/>
    <s v="G4-Medium C&amp;I"/>
    <n v="3239364"/>
    <x v="3"/>
    <x v="10"/>
    <x v="1"/>
  </r>
  <r>
    <s v="LINE 14"/>
    <x v="0"/>
    <n v="49"/>
    <s v="G5-Large C&amp;I"/>
    <n v="1898343"/>
    <x v="4"/>
    <x v="10"/>
    <x v="1"/>
  </r>
  <r>
    <s v="LINE 14"/>
    <x v="0"/>
    <n v="49"/>
    <s v="G6-OTHER"/>
    <n v="13134"/>
    <x v="5"/>
    <x v="10"/>
    <x v="1"/>
  </r>
  <r>
    <s v="LINE 15"/>
    <x v="0"/>
    <n v="49"/>
    <s v="E1-Residential"/>
    <n v="179916"/>
    <x v="0"/>
    <x v="11"/>
    <x v="0"/>
  </r>
  <r>
    <s v="LINE 15"/>
    <x v="0"/>
    <n v="49"/>
    <s v="E2-Low Income Residential"/>
    <n v="14471"/>
    <x v="1"/>
    <x v="11"/>
    <x v="0"/>
  </r>
  <r>
    <s v="LINE 15"/>
    <x v="0"/>
    <n v="49"/>
    <s v="E3-Small C&amp;I"/>
    <n v="24210"/>
    <x v="2"/>
    <x v="11"/>
    <x v="0"/>
  </r>
  <r>
    <s v="LINE 15"/>
    <x v="0"/>
    <n v="49"/>
    <s v="E4-Medium C&amp;I"/>
    <n v="4969"/>
    <x v="3"/>
    <x v="11"/>
    <x v="0"/>
  </r>
  <r>
    <s v="LINE 15"/>
    <x v="0"/>
    <n v="49"/>
    <s v="E5-Large C&amp;I"/>
    <n v="768"/>
    <x v="4"/>
    <x v="11"/>
    <x v="0"/>
  </r>
  <r>
    <s v="LINE 15"/>
    <x v="0"/>
    <n v="49"/>
    <s v="E6-OTHER"/>
    <n v="3"/>
    <x v="5"/>
    <x v="11"/>
    <x v="0"/>
  </r>
  <r>
    <s v="LINE 15"/>
    <x v="0"/>
    <n v="49"/>
    <s v="G1-Residential"/>
    <n v="96313"/>
    <x v="0"/>
    <x v="11"/>
    <x v="1"/>
  </r>
  <r>
    <s v="LINE 15"/>
    <x v="0"/>
    <n v="49"/>
    <s v="G2-Low Income Residential"/>
    <n v="9216"/>
    <x v="1"/>
    <x v="11"/>
    <x v="1"/>
  </r>
  <r>
    <s v="LINE 15"/>
    <x v="0"/>
    <n v="49"/>
    <s v="G3-Small C&amp;I"/>
    <n v="8993"/>
    <x v="2"/>
    <x v="11"/>
    <x v="1"/>
  </r>
  <r>
    <s v="LINE 15"/>
    <x v="0"/>
    <n v="49"/>
    <s v="G4-Medium C&amp;I"/>
    <n v="2737"/>
    <x v="3"/>
    <x v="11"/>
    <x v="1"/>
  </r>
  <r>
    <s v="LINE 15"/>
    <x v="0"/>
    <n v="49"/>
    <s v="G5-Large C&amp;I"/>
    <n v="399"/>
    <x v="4"/>
    <x v="11"/>
    <x v="1"/>
  </r>
  <r>
    <s v="LINE 15"/>
    <x v="0"/>
    <n v="49"/>
    <s v="G6-OTHER"/>
    <n v="4"/>
    <x v="5"/>
    <x v="11"/>
    <x v="1"/>
  </r>
  <r>
    <s v="LINE 17"/>
    <x v="0"/>
    <n v="49"/>
    <s v="E1-Residential"/>
    <n v="108"/>
    <x v="0"/>
    <x v="12"/>
    <x v="0"/>
  </r>
  <r>
    <s v="LINE 17"/>
    <x v="0"/>
    <n v="49"/>
    <s v="E2-Low Income Residential"/>
    <n v="915"/>
    <x v="1"/>
    <x v="12"/>
    <x v="0"/>
  </r>
  <r>
    <s v="LINE 17"/>
    <x v="0"/>
    <n v="49"/>
    <s v="G1-Residential"/>
    <n v="82"/>
    <x v="0"/>
    <x v="12"/>
    <x v="1"/>
  </r>
  <r>
    <s v="LINE 17"/>
    <x v="0"/>
    <n v="49"/>
    <s v="G2-Low Income Residential"/>
    <n v="274"/>
    <x v="1"/>
    <x v="12"/>
    <x v="1"/>
  </r>
  <r>
    <s v="LINE 18"/>
    <x v="0"/>
    <n v="49"/>
    <s v="E3-Small C&amp;I"/>
    <n v="6"/>
    <x v="2"/>
    <x v="13"/>
    <x v="0"/>
  </r>
  <r>
    <s v="LINE 18"/>
    <x v="0"/>
    <n v="49"/>
    <s v="E4-Medium C&amp;I"/>
    <n v="3"/>
    <x v="3"/>
    <x v="13"/>
    <x v="0"/>
  </r>
  <r>
    <s v="LINE 19"/>
    <x v="0"/>
    <n v="49"/>
    <s v="E1-Residential"/>
    <n v="7064"/>
    <x v="0"/>
    <x v="14"/>
    <x v="0"/>
  </r>
  <r>
    <s v="LINE 19"/>
    <x v="0"/>
    <n v="49"/>
    <s v="E2-Low Income Residential"/>
    <n v="1683"/>
    <x v="1"/>
    <x v="14"/>
    <x v="0"/>
  </r>
  <r>
    <s v="LINE 19"/>
    <x v="0"/>
    <n v="49"/>
    <s v="E3-Small C&amp;I"/>
    <n v="425"/>
    <x v="2"/>
    <x v="14"/>
    <x v="0"/>
  </r>
  <r>
    <s v="LINE 19"/>
    <x v="0"/>
    <n v="49"/>
    <s v="E4-Medium C&amp;I"/>
    <n v="99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613"/>
    <x v="0"/>
    <x v="14"/>
    <x v="1"/>
  </r>
  <r>
    <s v="LINE 19"/>
    <x v="0"/>
    <n v="49"/>
    <s v="G2-Low Income Residential"/>
    <n v="581"/>
    <x v="1"/>
    <x v="14"/>
    <x v="1"/>
  </r>
  <r>
    <s v="LINE 19"/>
    <x v="0"/>
    <n v="49"/>
    <s v="G3-Small C&amp;I"/>
    <n v="136"/>
    <x v="2"/>
    <x v="14"/>
    <x v="1"/>
  </r>
  <r>
    <s v="LINE 19"/>
    <x v="0"/>
    <n v="49"/>
    <s v="G4-Medium C&amp;I"/>
    <n v="40"/>
    <x v="3"/>
    <x v="14"/>
    <x v="1"/>
  </r>
  <r>
    <s v="LINE 19"/>
    <x v="0"/>
    <n v="49"/>
    <s v="G5-Large C&amp;I"/>
    <n v="2"/>
    <x v="4"/>
    <x v="14"/>
    <x v="1"/>
  </r>
  <r>
    <s v="LINE 20"/>
    <x v="0"/>
    <n v="49"/>
    <s v="E1-Residential"/>
    <n v="42252432"/>
    <x v="0"/>
    <x v="15"/>
    <x v="0"/>
  </r>
  <r>
    <s v="LINE 20"/>
    <x v="0"/>
    <n v="49"/>
    <s v="E2-Low Income Residential"/>
    <n v="2608777"/>
    <x v="1"/>
    <x v="15"/>
    <x v="0"/>
  </r>
  <r>
    <s v="LINE 20"/>
    <x v="0"/>
    <n v="49"/>
    <s v="E3-Small C&amp;I"/>
    <n v="8636306"/>
    <x v="2"/>
    <x v="15"/>
    <x v="0"/>
  </r>
  <r>
    <s v="LINE 20"/>
    <x v="0"/>
    <n v="49"/>
    <s v="E4-Medium C&amp;I"/>
    <n v="14802138"/>
    <x v="3"/>
    <x v="15"/>
    <x v="0"/>
  </r>
  <r>
    <s v="LINE 20"/>
    <x v="0"/>
    <n v="49"/>
    <s v="E5-Large C&amp;I"/>
    <n v="18142983"/>
    <x v="4"/>
    <x v="15"/>
    <x v="0"/>
  </r>
  <r>
    <s v="LINE 20"/>
    <x v="0"/>
    <n v="49"/>
    <s v="E6-OTHER"/>
    <n v="34372"/>
    <x v="5"/>
    <x v="15"/>
    <x v="0"/>
  </r>
  <r>
    <s v="LINE 20"/>
    <x v="0"/>
    <n v="49"/>
    <s v="G1-Residential"/>
    <n v="32745535"/>
    <x v="0"/>
    <x v="15"/>
    <x v="1"/>
  </r>
  <r>
    <s v="LINE 20"/>
    <x v="0"/>
    <n v="49"/>
    <s v="G2-Low Income Residential"/>
    <n v="1703634"/>
    <x v="1"/>
    <x v="15"/>
    <x v="1"/>
  </r>
  <r>
    <s v="LINE 20"/>
    <x v="0"/>
    <n v="49"/>
    <s v="G3-Small C&amp;I"/>
    <n v="4919284"/>
    <x v="2"/>
    <x v="15"/>
    <x v="1"/>
  </r>
  <r>
    <s v="LINE 20"/>
    <x v="0"/>
    <n v="49"/>
    <s v="G4-Medium C&amp;I"/>
    <n v="6250197"/>
    <x v="3"/>
    <x v="15"/>
    <x v="1"/>
  </r>
  <r>
    <s v="LINE 20"/>
    <x v="0"/>
    <n v="49"/>
    <s v="G5-Large C&amp;I"/>
    <n v="5683266"/>
    <x v="4"/>
    <x v="15"/>
    <x v="1"/>
  </r>
  <r>
    <s v="LINE 20"/>
    <x v="0"/>
    <n v="49"/>
    <s v="G6-OTHER"/>
    <n v="4640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42">
        <item x="1"/>
        <item m="1" x="30"/>
        <item m="1" x="37"/>
        <item m="1" x="34"/>
        <item m="1" x="31"/>
        <item m="1" x="23"/>
        <item m="1" x="20"/>
        <item m="1" x="16"/>
        <item m="1" x="13"/>
        <item m="1" x="25"/>
        <item m="1" x="24"/>
        <item m="1" x="21"/>
        <item m="1" x="17"/>
        <item m="1" x="5"/>
        <item m="1" x="3"/>
        <item m="1" x="2"/>
        <item m="1" x="41"/>
        <item m="1" x="40"/>
        <item m="1" x="35"/>
        <item m="1" x="32"/>
        <item m="1" x="28"/>
        <item m="1" x="26"/>
        <item m="1" x="38"/>
        <item m="1" x="36"/>
        <item m="1" x="33"/>
        <item m="1" x="29"/>
        <item m="1" x="27"/>
        <item m="1" x="18"/>
        <item m="1" x="14"/>
        <item m="1" x="11"/>
        <item m="1" x="9"/>
        <item m="1" x="22"/>
        <item m="1" x="19"/>
        <item m="1" x="15"/>
        <item m="1" x="12"/>
        <item m="1" x="10"/>
        <item m="1" x="8"/>
        <item m="1" x="7"/>
        <item m="1" x="6"/>
        <item m="1" x="4"/>
        <item m="1" x="39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41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I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3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7">
        <item h="1" m="1" x="23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4"/>
        <item h="1" x="20"/>
        <item h="1" x="21"/>
        <item x="22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4"/>
    </i>
    <i r="1">
      <x v="16"/>
    </i>
  </rowItems>
  <colFields count="1">
    <field x="1"/>
  </colFields>
  <colItems count="1">
    <i>
      <x v="25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32" t="s">
        <v>165</v>
      </c>
      <c r="B2" s="333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32" t="s">
        <v>188</v>
      </c>
      <c r="B11" s="333"/>
      <c r="D11" s="334" t="s">
        <v>189</v>
      </c>
      <c r="E11" s="335"/>
      <c r="F11" s="336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32" t="s">
        <v>164</v>
      </c>
      <c r="B35" s="333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X161"/>
  <sheetViews>
    <sheetView tabSelected="1" workbookViewId="0">
      <pane xSplit="2" ySplit="8" topLeftCell="AI9" activePane="bottomRight" state="frozen"/>
      <selection sqref="A1:A1048576"/>
      <selection pane="topRight" sqref="A1:A1048576"/>
      <selection pane="bottomLeft" sqref="A1:A1048576"/>
      <selection pane="bottomRight" activeCell="AT21" sqref="AT21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5" width="13.7265625" style="2" customWidth="1"/>
    <col min="26" max="26" width="15.1796875" style="2" customWidth="1"/>
    <col min="27" max="50" width="13.7265625" style="2" customWidth="1"/>
    <col min="51" max="16384" width="9.1796875" style="2"/>
  </cols>
  <sheetData>
    <row r="1" spans="1:50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0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</row>
    <row r="3" spans="1:50" ht="27.65" customHeight="1" x14ac:dyDescent="0.5">
      <c r="B3" s="265" t="s">
        <v>576</v>
      </c>
      <c r="C3" s="340" t="s">
        <v>577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</row>
    <row r="4" spans="1:50" ht="27.65" customHeight="1" x14ac:dyDescent="0.5">
      <c r="B4" s="265" t="s">
        <v>0</v>
      </c>
      <c r="C4" s="339">
        <v>44240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</row>
    <row r="5" spans="1:5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</row>
    <row r="6" spans="1:5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</row>
    <row r="7" spans="1:5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</row>
    <row r="8" spans="1:5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580</v>
      </c>
      <c r="V8" s="28" t="s">
        <v>2</v>
      </c>
      <c r="W8" s="28" t="s">
        <v>3</v>
      </c>
      <c r="X8" s="28" t="s">
        <v>4</v>
      </c>
      <c r="Y8" s="28" t="s">
        <v>5</v>
      </c>
      <c r="Z8" s="299">
        <f>$C$4</f>
        <v>44240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1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1" t="s">
        <v>11</v>
      </c>
      <c r="AT8" s="271" t="s">
        <v>2</v>
      </c>
      <c r="AU8" s="271" t="s">
        <v>3</v>
      </c>
      <c r="AV8" s="271" t="s">
        <v>4</v>
      </c>
      <c r="AW8" s="271" t="s">
        <v>5</v>
      </c>
      <c r="AX8" s="31" t="s">
        <v>6</v>
      </c>
    </row>
    <row r="9" spans="1:5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229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64"/>
      <c r="AX9" s="65"/>
    </row>
    <row r="10" spans="1:50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70">
        <f>'NECO-ELECTRIC'!Z10+'NECO-GAS'!Z10</f>
        <v>639800</v>
      </c>
      <c r="AA10" s="207">
        <f t="shared" ref="AA10:AK15" si="0">IF(ISERROR((O10-C10)/C10)=TRUE,0,(O10-C10)/C10)</f>
        <v>1.3886689349912258E-2</v>
      </c>
      <c r="AB10" s="207">
        <f t="shared" si="0"/>
        <v>1.6204096124259125E-2</v>
      </c>
      <c r="AC10" s="207">
        <f t="shared" si="0"/>
        <v>1.5736924855343254E-2</v>
      </c>
      <c r="AD10" s="207">
        <f t="shared" si="0"/>
        <v>1.6457997901296869E-2</v>
      </c>
      <c r="AE10" s="207">
        <f t="shared" si="0"/>
        <v>1.4648154406218018E-2</v>
      </c>
      <c r="AF10" s="207">
        <f t="shared" si="0"/>
        <v>1.6857728393480417E-2</v>
      </c>
      <c r="AG10" s="207">
        <f t="shared" si="0"/>
        <v>1.5869944493573825E-2</v>
      </c>
      <c r="AH10" s="207">
        <f t="shared" si="0"/>
        <v>1.9375301441489207E-2</v>
      </c>
      <c r="AI10" s="207">
        <f t="shared" si="0"/>
        <v>1.7335351524614195E-2</v>
      </c>
      <c r="AJ10" s="207">
        <f t="shared" si="0"/>
        <v>1.4910103871876045E-2</v>
      </c>
      <c r="AK10" s="207">
        <f t="shared" si="0"/>
        <v>1.3648071116968532E-2</v>
      </c>
      <c r="AL10" s="231"/>
      <c r="AM10" s="71">
        <f t="shared" ref="AM10:AW10" si="1">O10-C10</f>
        <v>8681</v>
      </c>
      <c r="AN10" s="72">
        <f t="shared" si="1"/>
        <v>10132</v>
      </c>
      <c r="AO10" s="73">
        <f t="shared" si="1"/>
        <v>9829</v>
      </c>
      <c r="AP10" s="73">
        <f t="shared" si="1"/>
        <v>10273</v>
      </c>
      <c r="AQ10" s="73">
        <f t="shared" si="1"/>
        <v>9146</v>
      </c>
      <c r="AR10" s="73">
        <f t="shared" si="1"/>
        <v>10529</v>
      </c>
      <c r="AS10" s="73">
        <f t="shared" si="1"/>
        <v>9924</v>
      </c>
      <c r="AT10" s="73">
        <f t="shared" si="1"/>
        <v>12132</v>
      </c>
      <c r="AU10" s="73">
        <f t="shared" si="1"/>
        <v>10903</v>
      </c>
      <c r="AV10" s="73">
        <f t="shared" si="1"/>
        <v>9415</v>
      </c>
      <c r="AW10" s="73">
        <f t="shared" si="1"/>
        <v>8616</v>
      </c>
      <c r="AX10" s="74"/>
    </row>
    <row r="11" spans="1:50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70">
        <f>'NECO-ELECTRIC'!Z11+'NECO-GAS'!Z11</f>
        <v>51950</v>
      </c>
      <c r="AA11" s="207">
        <f t="shared" si="0"/>
        <v>9.0794777913384365E-3</v>
      </c>
      <c r="AB11" s="207">
        <f t="shared" si="0"/>
        <v>9.6751516945389974E-3</v>
      </c>
      <c r="AC11" s="207">
        <f t="shared" si="0"/>
        <v>2.3530282289392874E-2</v>
      </c>
      <c r="AD11" s="207">
        <f t="shared" si="0"/>
        <v>2.3840838782579702E-2</v>
      </c>
      <c r="AE11" s="207">
        <f t="shared" si="0"/>
        <v>3.6746039099416289E-2</v>
      </c>
      <c r="AF11" s="207">
        <f t="shared" si="0"/>
        <v>1.250996163611765E-2</v>
      </c>
      <c r="AG11" s="207">
        <f t="shared" si="0"/>
        <v>1.0729971646188914E-2</v>
      </c>
      <c r="AH11" s="207">
        <f t="shared" si="0"/>
        <v>-4.0644242682002257E-2</v>
      </c>
      <c r="AI11" s="207">
        <f t="shared" si="0"/>
        <v>-5.8936131050984726E-2</v>
      </c>
      <c r="AJ11" s="207">
        <f t="shared" si="0"/>
        <v>-7.6560205580029364E-2</v>
      </c>
      <c r="AK11" s="207">
        <f t="shared" si="0"/>
        <v>-5.5428099476920255E-2</v>
      </c>
      <c r="AL11" s="231"/>
      <c r="AM11" s="71">
        <f t="shared" ref="AM11:AM14" si="2">O11-C11</f>
        <v>491</v>
      </c>
      <c r="AN11" s="72">
        <f t="shared" ref="AN11:AW14" si="3">P11-D11</f>
        <v>523</v>
      </c>
      <c r="AO11" s="73">
        <f t="shared" si="3"/>
        <v>1272</v>
      </c>
      <c r="AP11" s="73">
        <f t="shared" si="3"/>
        <v>1287</v>
      </c>
      <c r="AQ11" s="73">
        <f t="shared" si="3"/>
        <v>1983</v>
      </c>
      <c r="AR11" s="73">
        <f t="shared" si="3"/>
        <v>675</v>
      </c>
      <c r="AS11" s="73">
        <f t="shared" si="3"/>
        <v>579</v>
      </c>
      <c r="AT11" s="73">
        <f t="shared" si="3"/>
        <v>-2198</v>
      </c>
      <c r="AU11" s="73">
        <f t="shared" si="3"/>
        <v>-3202</v>
      </c>
      <c r="AV11" s="73">
        <f t="shared" si="3"/>
        <v>-4171</v>
      </c>
      <c r="AW11" s="73">
        <f t="shared" si="3"/>
        <v>-3020</v>
      </c>
      <c r="AX11" s="74"/>
    </row>
    <row r="12" spans="1:50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70">
        <f>'NECO-ELECTRIC'!Z12+'NECO-GAS'!Z12</f>
        <v>72171</v>
      </c>
      <c r="AA12" s="207">
        <f t="shared" si="0"/>
        <v>2.8651854830602192E-2</v>
      </c>
      <c r="AB12" s="207">
        <f t="shared" si="0"/>
        <v>3.1449610288945988E-2</v>
      </c>
      <c r="AC12" s="207">
        <f t="shared" si="0"/>
        <v>3.0610487643867857E-2</v>
      </c>
      <c r="AD12" s="207">
        <f t="shared" si="0"/>
        <v>2.8615256691468468E-2</v>
      </c>
      <c r="AE12" s="207">
        <f t="shared" si="0"/>
        <v>2.8343387736971069E-2</v>
      </c>
      <c r="AF12" s="207">
        <f t="shared" si="0"/>
        <v>2.7846941987922497E-2</v>
      </c>
      <c r="AG12" s="207">
        <f t="shared" si="0"/>
        <v>2.6020765199011725E-2</v>
      </c>
      <c r="AH12" s="207">
        <f t="shared" si="0"/>
        <v>2.4080248496765551E-2</v>
      </c>
      <c r="AI12" s="207">
        <f t="shared" si="0"/>
        <v>1.8524279532792218E-2</v>
      </c>
      <c r="AJ12" s="207">
        <f t="shared" si="0"/>
        <v>1.4318667716889839E-2</v>
      </c>
      <c r="AK12" s="207">
        <f t="shared" si="0"/>
        <v>1.3628572231432826E-2</v>
      </c>
      <c r="AL12" s="231"/>
      <c r="AM12" s="71">
        <f t="shared" si="2"/>
        <v>1995</v>
      </c>
      <c r="AN12" s="72">
        <f t="shared" si="3"/>
        <v>2191</v>
      </c>
      <c r="AO12" s="73">
        <f t="shared" si="3"/>
        <v>2133</v>
      </c>
      <c r="AP12" s="73">
        <f t="shared" si="3"/>
        <v>1996</v>
      </c>
      <c r="AQ12" s="73">
        <f t="shared" si="3"/>
        <v>1978</v>
      </c>
      <c r="AR12" s="73">
        <f t="shared" si="3"/>
        <v>1946</v>
      </c>
      <c r="AS12" s="73">
        <f t="shared" si="3"/>
        <v>1822</v>
      </c>
      <c r="AT12" s="73">
        <f t="shared" si="3"/>
        <v>1690</v>
      </c>
      <c r="AU12" s="73">
        <f t="shared" si="3"/>
        <v>1310</v>
      </c>
      <c r="AV12" s="73">
        <f t="shared" si="3"/>
        <v>1018</v>
      </c>
      <c r="AW12" s="73">
        <f t="shared" si="3"/>
        <v>970</v>
      </c>
      <c r="AX12" s="74"/>
    </row>
    <row r="13" spans="1:50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70">
        <f>'NECO-ELECTRIC'!Z13+'NECO-GAS'!Z13</f>
        <v>13230</v>
      </c>
      <c r="AA13" s="207">
        <f t="shared" si="0"/>
        <v>1.5181417944436011E-2</v>
      </c>
      <c r="AB13" s="207">
        <f t="shared" si="0"/>
        <v>1.5779092702169626E-2</v>
      </c>
      <c r="AC13" s="207">
        <f t="shared" si="0"/>
        <v>1.5780289811091724E-2</v>
      </c>
      <c r="AD13" s="207">
        <f t="shared" si="0"/>
        <v>1.3489958317544525E-2</v>
      </c>
      <c r="AE13" s="207">
        <f t="shared" si="0"/>
        <v>1.2490537471612415E-2</v>
      </c>
      <c r="AF13" s="207">
        <f t="shared" si="0"/>
        <v>4.3142597638510449E-3</v>
      </c>
      <c r="AG13" s="207">
        <f t="shared" si="0"/>
        <v>-5.2886068298579631E-4</v>
      </c>
      <c r="AH13" s="207">
        <f t="shared" si="0"/>
        <v>-2.2641509433962265E-3</v>
      </c>
      <c r="AI13" s="207">
        <f t="shared" si="0"/>
        <v>-5.2655333233037459E-3</v>
      </c>
      <c r="AJ13" s="207">
        <f t="shared" si="0"/>
        <v>-7.8013652389168102E-3</v>
      </c>
      <c r="AK13" s="207">
        <f t="shared" si="0"/>
        <v>-8.1739782527184106E-3</v>
      </c>
      <c r="AL13" s="231"/>
      <c r="AM13" s="71">
        <f t="shared" si="2"/>
        <v>200</v>
      </c>
      <c r="AN13" s="72">
        <f t="shared" si="3"/>
        <v>208</v>
      </c>
      <c r="AO13" s="73">
        <f t="shared" si="3"/>
        <v>208</v>
      </c>
      <c r="AP13" s="73">
        <f t="shared" si="3"/>
        <v>178</v>
      </c>
      <c r="AQ13" s="73">
        <f t="shared" si="3"/>
        <v>165</v>
      </c>
      <c r="AR13" s="73">
        <f t="shared" si="3"/>
        <v>57</v>
      </c>
      <c r="AS13" s="73">
        <f t="shared" si="3"/>
        <v>-7</v>
      </c>
      <c r="AT13" s="73">
        <f t="shared" si="3"/>
        <v>-30</v>
      </c>
      <c r="AU13" s="73">
        <f t="shared" si="3"/>
        <v>-70</v>
      </c>
      <c r="AV13" s="73">
        <f t="shared" si="3"/>
        <v>-104</v>
      </c>
      <c r="AW13" s="73">
        <f t="shared" si="3"/>
        <v>-109</v>
      </c>
      <c r="AX13" s="74"/>
    </row>
    <row r="14" spans="1:50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70">
        <f>'NECO-ELECTRIC'!Z14+'NECO-GAS'!Z14</f>
        <v>1835</v>
      </c>
      <c r="AA14" s="207">
        <f t="shared" si="0"/>
        <v>1.2114537444933921E-2</v>
      </c>
      <c r="AB14" s="207">
        <f t="shared" si="0"/>
        <v>1.3215859030837005E-2</v>
      </c>
      <c r="AC14" s="207">
        <f t="shared" si="0"/>
        <v>1.1570247933884297E-2</v>
      </c>
      <c r="AD14" s="207">
        <f t="shared" si="0"/>
        <v>1.1025358324145534E-2</v>
      </c>
      <c r="AE14" s="207">
        <f t="shared" si="0"/>
        <v>8.2690187431091518E-3</v>
      </c>
      <c r="AF14" s="207">
        <f t="shared" si="0"/>
        <v>9.3663911845730027E-3</v>
      </c>
      <c r="AG14" s="207">
        <f t="shared" si="0"/>
        <v>7.7007700770077006E-3</v>
      </c>
      <c r="AH14" s="207">
        <f t="shared" si="0"/>
        <v>6.5861690450054883E-3</v>
      </c>
      <c r="AI14" s="207">
        <f t="shared" si="0"/>
        <v>3.2804811372334607E-3</v>
      </c>
      <c r="AJ14" s="207">
        <f t="shared" si="0"/>
        <v>1.0911074740861974E-3</v>
      </c>
      <c r="AK14" s="207">
        <f t="shared" si="0"/>
        <v>1.6357688113413304E-3</v>
      </c>
      <c r="AL14" s="231"/>
      <c r="AM14" s="71">
        <f t="shared" si="2"/>
        <v>22</v>
      </c>
      <c r="AN14" s="72">
        <f t="shared" si="3"/>
        <v>24</v>
      </c>
      <c r="AO14" s="73">
        <f t="shared" si="3"/>
        <v>21</v>
      </c>
      <c r="AP14" s="73">
        <f t="shared" si="3"/>
        <v>20</v>
      </c>
      <c r="AQ14" s="73">
        <f t="shared" si="3"/>
        <v>15</v>
      </c>
      <c r="AR14" s="73">
        <f t="shared" si="3"/>
        <v>17</v>
      </c>
      <c r="AS14" s="73">
        <f t="shared" si="3"/>
        <v>14</v>
      </c>
      <c r="AT14" s="73">
        <f t="shared" si="3"/>
        <v>12</v>
      </c>
      <c r="AU14" s="73">
        <f t="shared" si="3"/>
        <v>6</v>
      </c>
      <c r="AV14" s="73">
        <f t="shared" si="3"/>
        <v>2</v>
      </c>
      <c r="AW14" s="73">
        <f t="shared" si="3"/>
        <v>3</v>
      </c>
      <c r="AX14" s="74"/>
    </row>
    <row r="15" spans="1:50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O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" si="8">SUM(W10:W14)</f>
        <v>778064</v>
      </c>
      <c r="X15" s="77">
        <f t="shared" ref="X15:Y15" si="9">SUM(X10:X14)</f>
        <v>778351</v>
      </c>
      <c r="Y15" s="77">
        <f t="shared" si="9"/>
        <v>778586</v>
      </c>
      <c r="Z15" s="78">
        <f t="shared" ref="Z15" si="10">SUM(Z10:Z14)</f>
        <v>778986</v>
      </c>
      <c r="AA15" s="210">
        <f t="shared" si="0"/>
        <v>1.4910424860047027E-2</v>
      </c>
      <c r="AB15" s="212">
        <f t="shared" si="0"/>
        <v>1.7117913075347352E-2</v>
      </c>
      <c r="AC15" s="213">
        <f t="shared" si="0"/>
        <v>1.7637472193764592E-2</v>
      </c>
      <c r="AD15" s="213">
        <f t="shared" si="0"/>
        <v>1.8027629957794847E-2</v>
      </c>
      <c r="AE15" s="213">
        <f t="shared" si="0"/>
        <v>1.741061776441221E-2</v>
      </c>
      <c r="AF15" s="213">
        <f t="shared" si="0"/>
        <v>1.7321460849883293E-2</v>
      </c>
      <c r="AG15" s="213">
        <f t="shared" si="0"/>
        <v>1.6133568996126217E-2</v>
      </c>
      <c r="AH15" s="213">
        <f t="shared" si="0"/>
        <v>1.5161510716651143E-2</v>
      </c>
      <c r="AI15" s="213">
        <f t="shared" si="0"/>
        <v>1.1632820494151085E-2</v>
      </c>
      <c r="AJ15" s="213">
        <f t="shared" si="0"/>
        <v>7.9773009527435573E-3</v>
      </c>
      <c r="AK15" s="213">
        <f t="shared" si="0"/>
        <v>8.3665101291758078E-3</v>
      </c>
      <c r="AL15" s="214"/>
      <c r="AM15" s="79">
        <f t="shared" si="4"/>
        <v>11389</v>
      </c>
      <c r="AN15" s="80">
        <f t="shared" si="4"/>
        <v>13078</v>
      </c>
      <c r="AO15" s="81">
        <f t="shared" si="4"/>
        <v>13463</v>
      </c>
      <c r="AP15" s="81">
        <f t="shared" ref="AP15:AQ15" si="11">SUM(AP10:AP14)</f>
        <v>13754</v>
      </c>
      <c r="AQ15" s="81">
        <f t="shared" si="11"/>
        <v>13287</v>
      </c>
      <c r="AR15" s="81">
        <f t="shared" ref="AR15:AS15" si="12">SUM(AR10:AR14)</f>
        <v>13224</v>
      </c>
      <c r="AS15" s="81">
        <f t="shared" si="12"/>
        <v>12332</v>
      </c>
      <c r="AT15" s="81">
        <f t="shared" ref="AT15:AU15" si="13">SUM(AT10:AT14)</f>
        <v>11606</v>
      </c>
      <c r="AU15" s="81">
        <f t="shared" si="13"/>
        <v>8947</v>
      </c>
      <c r="AV15" s="81">
        <f t="shared" ref="AV15:AW15" si="14">SUM(AV10:AV14)</f>
        <v>6160</v>
      </c>
      <c r="AW15" s="81">
        <f t="shared" si="14"/>
        <v>6460</v>
      </c>
      <c r="AX15" s="82"/>
    </row>
    <row r="16" spans="1:5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23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1"/>
    </row>
    <row r="17" spans="1:50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94">
        <f>'NECO-ELECTRIC'!Z17+'NECO-GAS'!Z17</f>
        <v>132341</v>
      </c>
      <c r="AA17" s="207">
        <f t="shared" ref="AA17:AK22" si="15">IF(ISERROR((O17-C17)/C17)=TRUE,0,(O17-C17)/C17)</f>
        <v>0.3409970814223599</v>
      </c>
      <c r="AB17" s="207">
        <f t="shared" si="15"/>
        <v>0.29468808533018387</v>
      </c>
      <c r="AC17" s="207">
        <f t="shared" si="15"/>
        <v>0.29564213902906544</v>
      </c>
      <c r="AD17" s="207">
        <f t="shared" si="15"/>
        <v>0.36416709519344204</v>
      </c>
      <c r="AE17" s="207">
        <f t="shared" si="15"/>
        <v>0.18681225504974375</v>
      </c>
      <c r="AF17" s="207">
        <f t="shared" si="15"/>
        <v>0.24326429489766233</v>
      </c>
      <c r="AG17" s="207">
        <f t="shared" si="15"/>
        <v>0.2643479363239582</v>
      </c>
      <c r="AH17" s="207">
        <f t="shared" si="15"/>
        <v>0.27663651070521567</v>
      </c>
      <c r="AI17" s="207">
        <f t="shared" si="15"/>
        <v>0.16396361241860352</v>
      </c>
      <c r="AJ17" s="207">
        <f t="shared" si="15"/>
        <v>0.27295826702941328</v>
      </c>
      <c r="AK17" s="207">
        <f t="shared" si="15"/>
        <v>0.10492724242788667</v>
      </c>
      <c r="AL17" s="239"/>
      <c r="AM17" s="95">
        <f t="shared" ref="AM17:AW21" si="16">O17-C17</f>
        <v>34350</v>
      </c>
      <c r="AN17" s="72">
        <f t="shared" si="16"/>
        <v>31938</v>
      </c>
      <c r="AO17" s="73">
        <f t="shared" si="16"/>
        <v>30230</v>
      </c>
      <c r="AP17" s="73">
        <f t="shared" si="16"/>
        <v>36117</v>
      </c>
      <c r="AQ17" s="73">
        <f t="shared" si="16"/>
        <v>19829</v>
      </c>
      <c r="AR17" s="73">
        <f t="shared" si="16"/>
        <v>25922</v>
      </c>
      <c r="AS17" s="73">
        <f t="shared" si="16"/>
        <v>29193</v>
      </c>
      <c r="AT17" s="73">
        <f t="shared" si="16"/>
        <v>30609</v>
      </c>
      <c r="AU17" s="73">
        <f t="shared" si="16"/>
        <v>20169</v>
      </c>
      <c r="AV17" s="73">
        <f t="shared" si="16"/>
        <v>31905</v>
      </c>
      <c r="AW17" s="73">
        <f t="shared" si="16"/>
        <v>12215</v>
      </c>
      <c r="AX17" s="96"/>
    </row>
    <row r="18" spans="1:50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94">
        <f>'NECO-ELECTRIC'!Z18+'NECO-GAS'!Z18</f>
        <v>20421</v>
      </c>
      <c r="AA18" s="207">
        <f t="shared" si="15"/>
        <v>-3.3728509558598366E-2</v>
      </c>
      <c r="AB18" s="207">
        <f t="shared" si="15"/>
        <v>-5.6395150273224046E-2</v>
      </c>
      <c r="AC18" s="207">
        <f t="shared" si="15"/>
        <v>-2.6428239665582907E-2</v>
      </c>
      <c r="AD18" s="207">
        <f t="shared" si="15"/>
        <v>5.331605959439932E-2</v>
      </c>
      <c r="AE18" s="207">
        <f t="shared" si="15"/>
        <v>4.4623226064361386E-2</v>
      </c>
      <c r="AF18" s="207">
        <f t="shared" si="15"/>
        <v>5.5855945235378741E-2</v>
      </c>
      <c r="AG18" s="207">
        <f t="shared" si="15"/>
        <v>1.6151884386511758E-2</v>
      </c>
      <c r="AH18" s="207">
        <f t="shared" si="15"/>
        <v>-7.3517823204932095E-2</v>
      </c>
      <c r="AI18" s="207">
        <f t="shared" si="15"/>
        <v>-0.12460035912933036</v>
      </c>
      <c r="AJ18" s="207">
        <f t="shared" si="15"/>
        <v>-0.1297667451316071</v>
      </c>
      <c r="AK18" s="207">
        <f t="shared" si="15"/>
        <v>-0.21217712177121772</v>
      </c>
      <c r="AL18" s="239"/>
      <c r="AM18" s="95">
        <f t="shared" si="16"/>
        <v>-771</v>
      </c>
      <c r="AN18" s="72">
        <f t="shared" si="16"/>
        <v>-1321</v>
      </c>
      <c r="AO18" s="73">
        <f t="shared" si="16"/>
        <v>-569</v>
      </c>
      <c r="AP18" s="73">
        <f t="shared" si="16"/>
        <v>1070</v>
      </c>
      <c r="AQ18" s="73">
        <f t="shared" si="16"/>
        <v>893</v>
      </c>
      <c r="AR18" s="73">
        <f t="shared" si="16"/>
        <v>1126</v>
      </c>
      <c r="AS18" s="73">
        <f t="shared" si="16"/>
        <v>342</v>
      </c>
      <c r="AT18" s="73">
        <f t="shared" si="16"/>
        <v>-1586</v>
      </c>
      <c r="AU18" s="73">
        <f t="shared" si="16"/>
        <v>-2845</v>
      </c>
      <c r="AV18" s="73">
        <f t="shared" si="16"/>
        <v>-3032</v>
      </c>
      <c r="AW18" s="73">
        <f t="shared" si="16"/>
        <v>-5175</v>
      </c>
      <c r="AX18" s="96"/>
    </row>
    <row r="19" spans="1:50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94">
        <f>'NECO-ELECTRIC'!Z19+'NECO-GAS'!Z19</f>
        <v>14583</v>
      </c>
      <c r="AA19" s="207">
        <f t="shared" si="15"/>
        <v>0.53407885857514703</v>
      </c>
      <c r="AB19" s="207">
        <f t="shared" si="15"/>
        <v>0.31786873565038398</v>
      </c>
      <c r="AC19" s="207">
        <f t="shared" si="15"/>
        <v>0.12558323448003164</v>
      </c>
      <c r="AD19" s="207">
        <f t="shared" si="15"/>
        <v>0.41485619697910203</v>
      </c>
      <c r="AE19" s="207">
        <f t="shared" si="15"/>
        <v>3.8976857490864797E-2</v>
      </c>
      <c r="AF19" s="207">
        <f t="shared" si="15"/>
        <v>0.19820764610544381</v>
      </c>
      <c r="AG19" s="207">
        <f t="shared" si="15"/>
        <v>-4.9110719435987819E-2</v>
      </c>
      <c r="AH19" s="207">
        <f t="shared" si="15"/>
        <v>0.22539407920030757</v>
      </c>
      <c r="AI19" s="207">
        <f t="shared" si="15"/>
        <v>8.3371229346672728E-4</v>
      </c>
      <c r="AJ19" s="207">
        <f t="shared" si="15"/>
        <v>4.7405660377358494E-2</v>
      </c>
      <c r="AK19" s="207">
        <f t="shared" si="15"/>
        <v>-1.4582991971161724E-2</v>
      </c>
      <c r="AL19" s="239"/>
      <c r="AM19" s="95">
        <f t="shared" si="16"/>
        <v>5540</v>
      </c>
      <c r="AN19" s="72">
        <f t="shared" si="16"/>
        <v>4015</v>
      </c>
      <c r="AO19" s="73">
        <f t="shared" si="16"/>
        <v>1588</v>
      </c>
      <c r="AP19" s="73">
        <f t="shared" si="16"/>
        <v>4010</v>
      </c>
      <c r="AQ19" s="73">
        <f t="shared" si="16"/>
        <v>480</v>
      </c>
      <c r="AR19" s="73">
        <f t="shared" si="16"/>
        <v>2079</v>
      </c>
      <c r="AS19" s="73">
        <f t="shared" si="16"/>
        <v>-613</v>
      </c>
      <c r="AT19" s="73">
        <f t="shared" si="16"/>
        <v>2345</v>
      </c>
      <c r="AU19" s="73">
        <f t="shared" si="16"/>
        <v>11</v>
      </c>
      <c r="AV19" s="73">
        <f t="shared" si="16"/>
        <v>603</v>
      </c>
      <c r="AW19" s="73">
        <f t="shared" si="16"/>
        <v>-178</v>
      </c>
      <c r="AX19" s="96"/>
    </row>
    <row r="20" spans="1:50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94">
        <f>'NECO-ELECTRIC'!Z20+'NECO-GAS'!Z20</f>
        <v>2236</v>
      </c>
      <c r="AA20" s="207">
        <f t="shared" si="15"/>
        <v>0.49666464523953913</v>
      </c>
      <c r="AB20" s="207">
        <f t="shared" si="15"/>
        <v>0.41316270566727603</v>
      </c>
      <c r="AC20" s="207">
        <f t="shared" si="15"/>
        <v>0.11864406779661017</v>
      </c>
      <c r="AD20" s="207">
        <f t="shared" si="15"/>
        <v>0.46148782093482554</v>
      </c>
      <c r="AE20" s="207">
        <f t="shared" si="15"/>
        <v>0.10802139037433155</v>
      </c>
      <c r="AF20" s="207">
        <f t="shared" si="15"/>
        <v>0.14507129572225666</v>
      </c>
      <c r="AG20" s="207">
        <f t="shared" si="15"/>
        <v>5.4436581382689172E-4</v>
      </c>
      <c r="AH20" s="207">
        <f t="shared" si="15"/>
        <v>0.20897357098955133</v>
      </c>
      <c r="AI20" s="207">
        <f t="shared" si="15"/>
        <v>4.3749999999999997E-2</v>
      </c>
      <c r="AJ20" s="207">
        <f t="shared" si="15"/>
        <v>3.154425612052731E-2</v>
      </c>
      <c r="AK20" s="207">
        <f t="shared" si="15"/>
        <v>0.13962264150943396</v>
      </c>
      <c r="AL20" s="239"/>
      <c r="AM20" s="95">
        <f t="shared" si="16"/>
        <v>819</v>
      </c>
      <c r="AN20" s="72">
        <f t="shared" si="16"/>
        <v>904</v>
      </c>
      <c r="AO20" s="73">
        <f t="shared" si="16"/>
        <v>238</v>
      </c>
      <c r="AP20" s="73">
        <f t="shared" si="16"/>
        <v>701</v>
      </c>
      <c r="AQ20" s="73">
        <f t="shared" si="16"/>
        <v>202</v>
      </c>
      <c r="AR20" s="73">
        <f t="shared" si="16"/>
        <v>234</v>
      </c>
      <c r="AS20" s="73">
        <f t="shared" si="16"/>
        <v>1</v>
      </c>
      <c r="AT20" s="73">
        <f t="shared" si="16"/>
        <v>340</v>
      </c>
      <c r="AU20" s="73">
        <f t="shared" si="16"/>
        <v>91</v>
      </c>
      <c r="AV20" s="73">
        <f t="shared" si="16"/>
        <v>67</v>
      </c>
      <c r="AW20" s="73">
        <f t="shared" si="16"/>
        <v>259</v>
      </c>
      <c r="AX20" s="96"/>
    </row>
    <row r="21" spans="1:50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94">
        <f>'NECO-ELECTRIC'!Z21+'NECO-GAS'!Z21</f>
        <v>324</v>
      </c>
      <c r="AA21" s="207">
        <f t="shared" si="15"/>
        <v>0.58333333333333337</v>
      </c>
      <c r="AB21" s="207">
        <f t="shared" si="15"/>
        <v>0.33061224489795921</v>
      </c>
      <c r="AC21" s="207">
        <f t="shared" si="15"/>
        <v>3.8793103448275863E-2</v>
      </c>
      <c r="AD21" s="207">
        <f t="shared" si="15"/>
        <v>0.55882352941176472</v>
      </c>
      <c r="AE21" s="207">
        <f t="shared" si="15"/>
        <v>0.3656387665198238</v>
      </c>
      <c r="AF21" s="207">
        <f t="shared" si="15"/>
        <v>0.3728813559322034</v>
      </c>
      <c r="AG21" s="207">
        <f t="shared" si="15"/>
        <v>-6.5420560747663545E-2</v>
      </c>
      <c r="AH21" s="207">
        <f t="shared" si="15"/>
        <v>0.21666666666666667</v>
      </c>
      <c r="AI21" s="207">
        <f t="shared" si="15"/>
        <v>0.19724770642201836</v>
      </c>
      <c r="AJ21" s="207">
        <f t="shared" si="15"/>
        <v>0.12840466926070038</v>
      </c>
      <c r="AK21" s="207">
        <f t="shared" si="15"/>
        <v>0.28947368421052633</v>
      </c>
      <c r="AL21" s="239"/>
      <c r="AM21" s="95">
        <f t="shared" si="16"/>
        <v>98</v>
      </c>
      <c r="AN21" s="72">
        <f t="shared" si="16"/>
        <v>81</v>
      </c>
      <c r="AO21" s="73">
        <f t="shared" si="16"/>
        <v>9</v>
      </c>
      <c r="AP21" s="73">
        <f t="shared" si="16"/>
        <v>95</v>
      </c>
      <c r="AQ21" s="73">
        <f t="shared" si="16"/>
        <v>83</v>
      </c>
      <c r="AR21" s="73">
        <f t="shared" si="16"/>
        <v>66</v>
      </c>
      <c r="AS21" s="73">
        <f t="shared" si="16"/>
        <v>-14</v>
      </c>
      <c r="AT21" s="73">
        <f t="shared" si="16"/>
        <v>39</v>
      </c>
      <c r="AU21" s="73">
        <f t="shared" si="16"/>
        <v>43</v>
      </c>
      <c r="AV21" s="73">
        <f t="shared" si="16"/>
        <v>33</v>
      </c>
      <c r="AW21" s="73">
        <f t="shared" si="16"/>
        <v>66</v>
      </c>
      <c r="AX21" s="96"/>
    </row>
    <row r="22" spans="1:50" s="83" customFormat="1" x14ac:dyDescent="0.35">
      <c r="A22" s="174"/>
      <c r="B22" s="67" t="s">
        <v>35</v>
      </c>
      <c r="C22" s="158">
        <f t="shared" ref="C22:R22" si="17">SUM(C17:C21)</f>
        <v>135783</v>
      </c>
      <c r="D22" s="159">
        <f t="shared" si="17"/>
        <v>146867</v>
      </c>
      <c r="E22" s="159">
        <f t="shared" si="17"/>
        <v>138665</v>
      </c>
      <c r="F22" s="159">
        <f t="shared" si="17"/>
        <v>130601</v>
      </c>
      <c r="G22" s="159">
        <f t="shared" si="17"/>
        <v>140568</v>
      </c>
      <c r="H22" s="159">
        <f t="shared" si="17"/>
        <v>138997</v>
      </c>
      <c r="I22" s="159">
        <f t="shared" si="17"/>
        <v>146141</v>
      </c>
      <c r="J22" s="159">
        <f t="shared" si="17"/>
        <v>144431</v>
      </c>
      <c r="K22" s="159">
        <f t="shared" si="17"/>
        <v>161334</v>
      </c>
      <c r="L22" s="159">
        <f t="shared" si="17"/>
        <v>155352</v>
      </c>
      <c r="M22" s="159">
        <f t="shared" si="17"/>
        <v>155093</v>
      </c>
      <c r="N22" s="160">
        <f t="shared" si="17"/>
        <v>164781</v>
      </c>
      <c r="O22" s="158">
        <f t="shared" si="17"/>
        <v>175819</v>
      </c>
      <c r="P22" s="159">
        <f t="shared" si="17"/>
        <v>182484</v>
      </c>
      <c r="Q22" s="159">
        <f t="shared" si="17"/>
        <v>170161</v>
      </c>
      <c r="R22" s="159">
        <f t="shared" si="17"/>
        <v>172594</v>
      </c>
      <c r="S22" s="159">
        <f t="shared" ref="S22:T22" si="18">SUM(S17:S21)</f>
        <v>162055</v>
      </c>
      <c r="T22" s="159">
        <f t="shared" si="18"/>
        <v>168424</v>
      </c>
      <c r="U22" s="159">
        <f t="shared" ref="U22:V22" si="19">SUM(U17:U21)</f>
        <v>175050</v>
      </c>
      <c r="V22" s="159">
        <f t="shared" si="19"/>
        <v>176178</v>
      </c>
      <c r="W22" s="159">
        <f t="shared" ref="W22" si="20">SUM(W17:W21)</f>
        <v>178803</v>
      </c>
      <c r="X22" s="159">
        <f t="shared" ref="X22:Y22" si="21">SUM(X17:X21)</f>
        <v>184928</v>
      </c>
      <c r="Y22" s="159">
        <f t="shared" si="21"/>
        <v>162280</v>
      </c>
      <c r="Z22" s="160">
        <f t="shared" ref="Z22" si="22">SUM(Z17:Z21)</f>
        <v>169905</v>
      </c>
      <c r="AA22" s="240">
        <f t="shared" si="15"/>
        <v>0.29485281662652907</v>
      </c>
      <c r="AB22" s="241">
        <f t="shared" si="15"/>
        <v>0.24251193256483758</v>
      </c>
      <c r="AC22" s="242">
        <f t="shared" si="15"/>
        <v>0.22713734540078606</v>
      </c>
      <c r="AD22" s="242">
        <f t="shared" si="15"/>
        <v>0.32153658854066969</v>
      </c>
      <c r="AE22" s="242">
        <f t="shared" si="15"/>
        <v>0.1528584030504809</v>
      </c>
      <c r="AF22" s="242">
        <f t="shared" si="15"/>
        <v>0.21170960524327864</v>
      </c>
      <c r="AG22" s="242">
        <f t="shared" si="15"/>
        <v>0.19781580802102081</v>
      </c>
      <c r="AH22" s="242">
        <f t="shared" si="15"/>
        <v>0.21980738207171591</v>
      </c>
      <c r="AI22" s="242">
        <f t="shared" si="15"/>
        <v>0.10827847818810667</v>
      </c>
      <c r="AJ22" s="242">
        <f t="shared" si="15"/>
        <v>0.19038055512642257</v>
      </c>
      <c r="AK22" s="242">
        <f t="shared" si="15"/>
        <v>4.6339937972700251E-2</v>
      </c>
      <c r="AL22" s="243"/>
      <c r="AM22" s="97">
        <f t="shared" ref="AM22:AO22" si="23">SUM(AM17:AM21)</f>
        <v>40036</v>
      </c>
      <c r="AN22" s="161">
        <f t="shared" si="23"/>
        <v>35617</v>
      </c>
      <c r="AO22" s="162">
        <f t="shared" si="23"/>
        <v>31496</v>
      </c>
      <c r="AP22" s="162">
        <f t="shared" ref="AP22:AQ22" si="24">SUM(AP17:AP21)</f>
        <v>41993</v>
      </c>
      <c r="AQ22" s="162">
        <f t="shared" si="24"/>
        <v>21487</v>
      </c>
      <c r="AR22" s="162">
        <f t="shared" ref="AR22:AS22" si="25">SUM(AR17:AR21)</f>
        <v>29427</v>
      </c>
      <c r="AS22" s="162">
        <f t="shared" si="25"/>
        <v>28909</v>
      </c>
      <c r="AT22" s="162">
        <f t="shared" ref="AT22:AU22" si="26">SUM(AT17:AT21)</f>
        <v>31747</v>
      </c>
      <c r="AU22" s="162">
        <f t="shared" si="26"/>
        <v>17469</v>
      </c>
      <c r="AV22" s="162">
        <f t="shared" ref="AV22:AW22" si="27">SUM(AV17:AV21)</f>
        <v>29576</v>
      </c>
      <c r="AW22" s="162">
        <f t="shared" si="27"/>
        <v>7187</v>
      </c>
      <c r="AX22" s="163"/>
    </row>
    <row r="23" spans="1:5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104"/>
      <c r="AX23" s="105"/>
    </row>
    <row r="24" spans="1:50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94">
        <f>'NECO-ELECTRIC'!Z24+'NECO-GAS'!Z24</f>
        <v>42395</v>
      </c>
      <c r="AA24" s="207">
        <f t="shared" ref="AA24:AK29" si="28">IF(ISERROR((O24-C24)/C24)=TRUE,0,(O24-C24)/C24)</f>
        <v>0.1616893861791821</v>
      </c>
      <c r="AB24" s="207">
        <f t="shared" si="28"/>
        <v>-5.400018286550242E-2</v>
      </c>
      <c r="AC24" s="207">
        <f t="shared" si="28"/>
        <v>-9.6471245594429642E-2</v>
      </c>
      <c r="AD24" s="207">
        <f t="shared" si="28"/>
        <v>0.13617529320879276</v>
      </c>
      <c r="AE24" s="207">
        <f t="shared" si="28"/>
        <v>-0.21323330368537066</v>
      </c>
      <c r="AF24" s="207">
        <f t="shared" si="28"/>
        <v>-6.9966302421161294E-2</v>
      </c>
      <c r="AG24" s="207">
        <f t="shared" si="28"/>
        <v>-2.1829311012371171E-2</v>
      </c>
      <c r="AH24" s="207">
        <f t="shared" si="28"/>
        <v>-3.2480927915304374E-2</v>
      </c>
      <c r="AI24" s="207">
        <f t="shared" si="28"/>
        <v>-0.17293063714023324</v>
      </c>
      <c r="AJ24" s="207">
        <f t="shared" si="28"/>
        <v>4.4628997205836698E-2</v>
      </c>
      <c r="AK24" s="207">
        <f t="shared" si="28"/>
        <v>-0.17724873159008278</v>
      </c>
      <c r="AL24" s="239"/>
      <c r="AM24" s="95">
        <f t="shared" ref="AM24:AW28" si="29">O24-C24</f>
        <v>8208</v>
      </c>
      <c r="AN24" s="72">
        <f t="shared" si="29"/>
        <v>-2953</v>
      </c>
      <c r="AO24" s="73">
        <f t="shared" si="29"/>
        <v>-4489</v>
      </c>
      <c r="AP24" s="73">
        <f t="shared" si="29"/>
        <v>5817</v>
      </c>
      <c r="AQ24" s="73">
        <f t="shared" si="29"/>
        <v>-11028</v>
      </c>
      <c r="AR24" s="73">
        <f t="shared" si="29"/>
        <v>-3592</v>
      </c>
      <c r="AS24" s="73">
        <f t="shared" si="29"/>
        <v>-1184</v>
      </c>
      <c r="AT24" s="73">
        <f t="shared" si="29"/>
        <v>-1669</v>
      </c>
      <c r="AU24" s="73">
        <f t="shared" si="29"/>
        <v>-9980</v>
      </c>
      <c r="AV24" s="73">
        <f t="shared" si="29"/>
        <v>2300</v>
      </c>
      <c r="AW24" s="73">
        <f t="shared" si="29"/>
        <v>-8629</v>
      </c>
      <c r="AX24" s="96"/>
    </row>
    <row r="25" spans="1:50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94">
        <f>'NECO-ELECTRIC'!Z25+'NECO-GAS'!Z25</f>
        <v>3990</v>
      </c>
      <c r="AA25" s="207">
        <f t="shared" si="28"/>
        <v>-0.16968011126564672</v>
      </c>
      <c r="AB25" s="207">
        <f t="shared" si="28"/>
        <v>-0.24437984496124032</v>
      </c>
      <c r="AC25" s="207">
        <f t="shared" si="28"/>
        <v>-0.24421997755331087</v>
      </c>
      <c r="AD25" s="207">
        <f t="shared" si="28"/>
        <v>-5.7092994265769137E-2</v>
      </c>
      <c r="AE25" s="207">
        <f t="shared" si="28"/>
        <v>-0.30886517098671312</v>
      </c>
      <c r="AF25" s="207">
        <f t="shared" si="28"/>
        <v>-0.15815450643776824</v>
      </c>
      <c r="AG25" s="207">
        <f t="shared" si="28"/>
        <v>-0.16132075471698112</v>
      </c>
      <c r="AH25" s="207">
        <f t="shared" si="28"/>
        <v>-0.27221992558908642</v>
      </c>
      <c r="AI25" s="207">
        <f t="shared" si="28"/>
        <v>-0.33517044294754034</v>
      </c>
      <c r="AJ25" s="207">
        <f t="shared" si="28"/>
        <v>-0.22444444444444445</v>
      </c>
      <c r="AK25" s="207">
        <f t="shared" si="28"/>
        <v>-0.3395928049021546</v>
      </c>
      <c r="AL25" s="239"/>
      <c r="AM25" s="95">
        <f t="shared" si="29"/>
        <v>-854</v>
      </c>
      <c r="AN25" s="72">
        <f t="shared" si="29"/>
        <v>-1261</v>
      </c>
      <c r="AO25" s="73">
        <f t="shared" si="29"/>
        <v>-1088</v>
      </c>
      <c r="AP25" s="73">
        <f t="shared" si="29"/>
        <v>-229</v>
      </c>
      <c r="AQ25" s="73">
        <f t="shared" si="29"/>
        <v>-1418</v>
      </c>
      <c r="AR25" s="73">
        <f t="shared" si="29"/>
        <v>-737</v>
      </c>
      <c r="AS25" s="73">
        <f t="shared" si="29"/>
        <v>-855</v>
      </c>
      <c r="AT25" s="73">
        <f t="shared" si="29"/>
        <v>-1317</v>
      </c>
      <c r="AU25" s="73">
        <f t="shared" si="29"/>
        <v>-1642</v>
      </c>
      <c r="AV25" s="73">
        <f t="shared" si="29"/>
        <v>-1111</v>
      </c>
      <c r="AW25" s="73">
        <f t="shared" si="29"/>
        <v>-1718</v>
      </c>
      <c r="AX25" s="96"/>
    </row>
    <row r="26" spans="1:50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94">
        <f>'NECO-ELECTRIC'!Z26+'NECO-GAS'!Z26</f>
        <v>8324</v>
      </c>
      <c r="AA26" s="207">
        <f t="shared" si="28"/>
        <v>0.60511698367278233</v>
      </c>
      <c r="AB26" s="207">
        <f t="shared" si="28"/>
        <v>-0.11098901098901098</v>
      </c>
      <c r="AC26" s="207">
        <f t="shared" si="28"/>
        <v>-0.28165409482758619</v>
      </c>
      <c r="AD26" s="207">
        <f t="shared" si="28"/>
        <v>0.18585732165206509</v>
      </c>
      <c r="AE26" s="207">
        <f t="shared" si="28"/>
        <v>-0.30752125572269456</v>
      </c>
      <c r="AF26" s="207">
        <f t="shared" si="28"/>
        <v>-2.3750879662209713E-2</v>
      </c>
      <c r="AG26" s="207">
        <f t="shared" si="28"/>
        <v>-0.29870301746956063</v>
      </c>
      <c r="AH26" s="207">
        <f t="shared" si="28"/>
        <v>0.25129918337045287</v>
      </c>
      <c r="AI26" s="207">
        <f t="shared" si="28"/>
        <v>-0.16877585787296179</v>
      </c>
      <c r="AJ26" s="207">
        <f t="shared" si="28"/>
        <v>-0.1127129750982962</v>
      </c>
      <c r="AK26" s="207">
        <f t="shared" si="28"/>
        <v>-9.8395080245987698E-2</v>
      </c>
      <c r="AL26" s="239"/>
      <c r="AM26" s="95">
        <f t="shared" si="29"/>
        <v>3595</v>
      </c>
      <c r="AN26" s="72">
        <f t="shared" si="29"/>
        <v>-909</v>
      </c>
      <c r="AO26" s="73">
        <f t="shared" si="29"/>
        <v>-2091</v>
      </c>
      <c r="AP26" s="73">
        <f t="shared" si="29"/>
        <v>891</v>
      </c>
      <c r="AQ26" s="73">
        <f t="shared" si="29"/>
        <v>-2351</v>
      </c>
      <c r="AR26" s="73">
        <f t="shared" si="29"/>
        <v>-135</v>
      </c>
      <c r="AS26" s="73">
        <f t="shared" si="29"/>
        <v>-2257</v>
      </c>
      <c r="AT26" s="73">
        <f t="shared" si="29"/>
        <v>1354</v>
      </c>
      <c r="AU26" s="73">
        <f t="shared" si="29"/>
        <v>-1387</v>
      </c>
      <c r="AV26" s="73">
        <f t="shared" si="29"/>
        <v>-860</v>
      </c>
      <c r="AW26" s="73">
        <f t="shared" si="29"/>
        <v>-656</v>
      </c>
      <c r="AX26" s="96"/>
    </row>
    <row r="27" spans="1:50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94">
        <f>'NECO-ELECTRIC'!Z27+'NECO-GAS'!Z27</f>
        <v>1355</v>
      </c>
      <c r="AA27" s="207">
        <f t="shared" si="28"/>
        <v>0.67882472137791283</v>
      </c>
      <c r="AB27" s="207">
        <f t="shared" si="28"/>
        <v>0.1032258064516129</v>
      </c>
      <c r="AC27" s="207">
        <f t="shared" si="28"/>
        <v>-0.19809825673534073</v>
      </c>
      <c r="AD27" s="207">
        <f t="shared" si="28"/>
        <v>0.29591836734693877</v>
      </c>
      <c r="AE27" s="207">
        <f t="shared" si="28"/>
        <v>-0.16460905349794239</v>
      </c>
      <c r="AF27" s="207">
        <f t="shared" si="28"/>
        <v>-9.4008264462809923E-2</v>
      </c>
      <c r="AG27" s="207">
        <f t="shared" si="28"/>
        <v>-0.15564853556485356</v>
      </c>
      <c r="AH27" s="207">
        <f t="shared" si="28"/>
        <v>0.20245398773006135</v>
      </c>
      <c r="AI27" s="207">
        <f t="shared" si="28"/>
        <v>-8.2916368834882057E-2</v>
      </c>
      <c r="AJ27" s="207">
        <f t="shared" si="28"/>
        <v>-8.0532212885154067E-2</v>
      </c>
      <c r="AK27" s="207">
        <f t="shared" si="28"/>
        <v>0.1201067615658363</v>
      </c>
      <c r="AL27" s="239"/>
      <c r="AM27" s="95">
        <f t="shared" si="29"/>
        <v>670</v>
      </c>
      <c r="AN27" s="72">
        <f t="shared" si="29"/>
        <v>160</v>
      </c>
      <c r="AO27" s="73">
        <f t="shared" si="29"/>
        <v>-250</v>
      </c>
      <c r="AP27" s="73">
        <f t="shared" si="29"/>
        <v>261</v>
      </c>
      <c r="AQ27" s="73">
        <f t="shared" si="29"/>
        <v>-200</v>
      </c>
      <c r="AR27" s="73">
        <f t="shared" si="29"/>
        <v>-91</v>
      </c>
      <c r="AS27" s="73">
        <f t="shared" si="29"/>
        <v>-186</v>
      </c>
      <c r="AT27" s="73">
        <f t="shared" si="29"/>
        <v>198</v>
      </c>
      <c r="AU27" s="73">
        <f t="shared" si="29"/>
        <v>-116</v>
      </c>
      <c r="AV27" s="73">
        <f t="shared" si="29"/>
        <v>-115</v>
      </c>
      <c r="AW27" s="73">
        <f t="shared" si="29"/>
        <v>135</v>
      </c>
      <c r="AX27" s="96"/>
    </row>
    <row r="28" spans="1:50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94">
        <f>'NECO-ELECTRIC'!Z28+'NECO-GAS'!Z28</f>
        <v>234</v>
      </c>
      <c r="AA28" s="207">
        <f t="shared" si="28"/>
        <v>0.75454545454545452</v>
      </c>
      <c r="AB28" s="207">
        <f t="shared" si="28"/>
        <v>7.9365079365079361E-2</v>
      </c>
      <c r="AC28" s="207">
        <f t="shared" si="28"/>
        <v>-0.13245033112582782</v>
      </c>
      <c r="AD28" s="207">
        <f t="shared" si="28"/>
        <v>0.33043478260869563</v>
      </c>
      <c r="AE28" s="207">
        <f t="shared" si="28"/>
        <v>0.15432098765432098</v>
      </c>
      <c r="AF28" s="207">
        <f t="shared" si="28"/>
        <v>0.18584070796460178</v>
      </c>
      <c r="AG28" s="207">
        <f t="shared" si="28"/>
        <v>-0.2185430463576159</v>
      </c>
      <c r="AH28" s="207">
        <f t="shared" si="28"/>
        <v>0.11475409836065574</v>
      </c>
      <c r="AI28" s="207">
        <f t="shared" si="28"/>
        <v>7.3619631901840496E-2</v>
      </c>
      <c r="AJ28" s="207">
        <f t="shared" si="28"/>
        <v>2.0202020202020204E-2</v>
      </c>
      <c r="AK28" s="207">
        <f t="shared" si="28"/>
        <v>0.33333333333333331</v>
      </c>
      <c r="AL28" s="239"/>
      <c r="AM28" s="95">
        <f t="shared" si="29"/>
        <v>83</v>
      </c>
      <c r="AN28" s="72">
        <f t="shared" si="29"/>
        <v>15</v>
      </c>
      <c r="AO28" s="73">
        <f t="shared" si="29"/>
        <v>-20</v>
      </c>
      <c r="AP28" s="73">
        <f t="shared" si="29"/>
        <v>38</v>
      </c>
      <c r="AQ28" s="73">
        <f t="shared" si="29"/>
        <v>25</v>
      </c>
      <c r="AR28" s="73">
        <f t="shared" si="29"/>
        <v>21</v>
      </c>
      <c r="AS28" s="73">
        <f t="shared" si="29"/>
        <v>-33</v>
      </c>
      <c r="AT28" s="73">
        <f t="shared" si="29"/>
        <v>14</v>
      </c>
      <c r="AU28" s="73">
        <f t="shared" si="29"/>
        <v>12</v>
      </c>
      <c r="AV28" s="73">
        <f t="shared" si="29"/>
        <v>4</v>
      </c>
      <c r="AW28" s="73">
        <f t="shared" si="29"/>
        <v>51</v>
      </c>
      <c r="AX28" s="96"/>
    </row>
    <row r="29" spans="1:50" s="83" customFormat="1" x14ac:dyDescent="0.35">
      <c r="A29" s="174"/>
      <c r="B29" s="67" t="s">
        <v>35</v>
      </c>
      <c r="C29" s="158">
        <f t="shared" ref="C29:R29" si="30">SUM(C24:C28)</f>
        <v>62835</v>
      </c>
      <c r="D29" s="159">
        <f t="shared" si="30"/>
        <v>69774</v>
      </c>
      <c r="E29" s="159">
        <f t="shared" si="30"/>
        <v>59824</v>
      </c>
      <c r="F29" s="159">
        <f t="shared" si="30"/>
        <v>52519</v>
      </c>
      <c r="G29" s="159">
        <f t="shared" si="30"/>
        <v>65331</v>
      </c>
      <c r="H29" s="159">
        <f t="shared" si="30"/>
        <v>62764</v>
      </c>
      <c r="I29" s="159">
        <f t="shared" si="30"/>
        <v>68441</v>
      </c>
      <c r="J29" s="159">
        <f t="shared" si="30"/>
        <v>62710</v>
      </c>
      <c r="K29" s="159">
        <f t="shared" si="30"/>
        <v>72390</v>
      </c>
      <c r="L29" s="159">
        <f t="shared" si="30"/>
        <v>65742</v>
      </c>
      <c r="M29" s="159">
        <f t="shared" si="30"/>
        <v>61686</v>
      </c>
      <c r="N29" s="160">
        <f t="shared" si="30"/>
        <v>75400</v>
      </c>
      <c r="O29" s="158">
        <f t="shared" si="30"/>
        <v>74537</v>
      </c>
      <c r="P29" s="159">
        <f t="shared" si="30"/>
        <v>64826</v>
      </c>
      <c r="Q29" s="159">
        <f t="shared" si="30"/>
        <v>51886</v>
      </c>
      <c r="R29" s="159">
        <f t="shared" si="30"/>
        <v>59297</v>
      </c>
      <c r="S29" s="159">
        <f t="shared" ref="S29:T29" si="31">SUM(S24:S28)</f>
        <v>50359</v>
      </c>
      <c r="T29" s="159">
        <f t="shared" si="31"/>
        <v>58230</v>
      </c>
      <c r="U29" s="159">
        <f t="shared" ref="U29:V29" si="32">SUM(U24:U28)</f>
        <v>63926</v>
      </c>
      <c r="V29" s="159">
        <f t="shared" si="32"/>
        <v>61290</v>
      </c>
      <c r="W29" s="159">
        <f t="shared" ref="W29" si="33">SUM(W24:W28)</f>
        <v>59277</v>
      </c>
      <c r="X29" s="159">
        <f t="shared" ref="X29:Y29" si="34">SUM(X24:X28)</f>
        <v>65960</v>
      </c>
      <c r="Y29" s="159">
        <f t="shared" si="34"/>
        <v>50869</v>
      </c>
      <c r="Z29" s="160">
        <f t="shared" ref="Z29" si="35">SUM(Z24:Z28)</f>
        <v>56298</v>
      </c>
      <c r="AA29" s="240">
        <f t="shared" si="28"/>
        <v>0.18623378690220418</v>
      </c>
      <c r="AB29" s="241">
        <f t="shared" si="28"/>
        <v>-7.0914667354602001E-2</v>
      </c>
      <c r="AC29" s="242">
        <f t="shared" si="28"/>
        <v>-0.13268922171703665</v>
      </c>
      <c r="AD29" s="242">
        <f t="shared" si="28"/>
        <v>0.12905805518003008</v>
      </c>
      <c r="AE29" s="242">
        <f t="shared" si="28"/>
        <v>-0.22917145000076533</v>
      </c>
      <c r="AF29" s="242">
        <f t="shared" si="28"/>
        <v>-7.2238863042508442E-2</v>
      </c>
      <c r="AG29" s="242">
        <f t="shared" si="28"/>
        <v>-6.5969228970938473E-2</v>
      </c>
      <c r="AH29" s="242">
        <f t="shared" si="28"/>
        <v>-2.2643916440759051E-2</v>
      </c>
      <c r="AI29" s="242">
        <f t="shared" si="28"/>
        <v>-0.18114380439287195</v>
      </c>
      <c r="AJ29" s="242">
        <f t="shared" si="28"/>
        <v>3.3159928204192146E-3</v>
      </c>
      <c r="AK29" s="242">
        <f t="shared" si="28"/>
        <v>-0.17535583438705704</v>
      </c>
      <c r="AL29" s="243"/>
      <c r="AM29" s="97">
        <f t="shared" ref="AM29:AO29" si="36">SUM(AM24:AM28)</f>
        <v>11702</v>
      </c>
      <c r="AN29" s="161">
        <f t="shared" si="36"/>
        <v>-4948</v>
      </c>
      <c r="AO29" s="162">
        <f t="shared" si="36"/>
        <v>-7938</v>
      </c>
      <c r="AP29" s="162">
        <f t="shared" ref="AP29:AQ29" si="37">SUM(AP24:AP28)</f>
        <v>6778</v>
      </c>
      <c r="AQ29" s="162">
        <f t="shared" si="37"/>
        <v>-14972</v>
      </c>
      <c r="AR29" s="162">
        <f t="shared" ref="AR29:AS29" si="38">SUM(AR24:AR28)</f>
        <v>-4534</v>
      </c>
      <c r="AS29" s="162">
        <f t="shared" si="38"/>
        <v>-4515</v>
      </c>
      <c r="AT29" s="162">
        <f t="shared" ref="AT29:AU29" si="39">SUM(AT24:AT28)</f>
        <v>-1420</v>
      </c>
      <c r="AU29" s="162">
        <f t="shared" si="39"/>
        <v>-13113</v>
      </c>
      <c r="AV29" s="162">
        <f t="shared" ref="AV29:AW29" si="40">SUM(AV24:AV28)</f>
        <v>218</v>
      </c>
      <c r="AW29" s="162">
        <f t="shared" si="40"/>
        <v>-10817</v>
      </c>
      <c r="AX29" s="163"/>
    </row>
    <row r="30" spans="1:5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24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104"/>
      <c r="AX30" s="105"/>
    </row>
    <row r="31" spans="1:50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94">
        <f>'NECO-ELECTRIC'!Z31+'NECO-GAS'!Z31</f>
        <v>17320</v>
      </c>
      <c r="AA31" s="207">
        <f t="shared" ref="AA31:AK36" si="41">IF(ISERROR((O31-C31)/C31)=TRUE,0,(O31-C31)/C31)</f>
        <v>0.51005686604886269</v>
      </c>
      <c r="AB31" s="207">
        <f t="shared" si="41"/>
        <v>0.44178178742599378</v>
      </c>
      <c r="AC31" s="207">
        <f t="shared" si="41"/>
        <v>0.12422275054864668</v>
      </c>
      <c r="AD31" s="207">
        <f t="shared" si="41"/>
        <v>5.1419558359621448E-2</v>
      </c>
      <c r="AE31" s="207">
        <f t="shared" si="41"/>
        <v>0.16801543824701196</v>
      </c>
      <c r="AF31" s="207">
        <f t="shared" si="41"/>
        <v>-7.8537000283527073E-2</v>
      </c>
      <c r="AG31" s="207">
        <f t="shared" si="41"/>
        <v>3.6540215699951709E-2</v>
      </c>
      <c r="AH31" s="207">
        <f t="shared" si="41"/>
        <v>-4.1841004184100417E-2</v>
      </c>
      <c r="AI31" s="207">
        <f t="shared" si="41"/>
        <v>-0.12356838825749265</v>
      </c>
      <c r="AJ31" s="207">
        <f t="shared" si="41"/>
        <v>-0.16886492731298738</v>
      </c>
      <c r="AK31" s="207">
        <f t="shared" si="41"/>
        <v>-0.2878184895475962</v>
      </c>
      <c r="AL31" s="239"/>
      <c r="AM31" s="95">
        <f t="shared" ref="AM31:AW35" si="42">O31-C31</f>
        <v>9687</v>
      </c>
      <c r="AN31" s="72">
        <f t="shared" si="42"/>
        <v>9402</v>
      </c>
      <c r="AO31" s="73">
        <f t="shared" si="42"/>
        <v>2717</v>
      </c>
      <c r="AP31" s="73">
        <f t="shared" si="42"/>
        <v>978</v>
      </c>
      <c r="AQ31" s="73">
        <f t="shared" si="42"/>
        <v>2699</v>
      </c>
      <c r="AR31" s="73">
        <f t="shared" si="42"/>
        <v>-1385</v>
      </c>
      <c r="AS31" s="73">
        <f t="shared" si="42"/>
        <v>681</v>
      </c>
      <c r="AT31" s="73">
        <f t="shared" si="42"/>
        <v>-910</v>
      </c>
      <c r="AU31" s="73">
        <f t="shared" si="42"/>
        <v>-2816</v>
      </c>
      <c r="AV31" s="73">
        <f t="shared" si="42"/>
        <v>-3508</v>
      </c>
      <c r="AW31" s="73">
        <f t="shared" si="42"/>
        <v>-6292</v>
      </c>
      <c r="AX31" s="96"/>
    </row>
    <row r="32" spans="1:50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94">
        <f>'NECO-ELECTRIC'!Z32+'NECO-GAS'!Z32</f>
        <v>2040</v>
      </c>
      <c r="AA32" s="207">
        <f t="shared" si="41"/>
        <v>-7.5070028011204479E-2</v>
      </c>
      <c r="AB32" s="207">
        <f t="shared" si="41"/>
        <v>-0.17178276269185361</v>
      </c>
      <c r="AC32" s="207">
        <f t="shared" si="41"/>
        <v>-0.19116698903932947</v>
      </c>
      <c r="AD32" s="207">
        <f t="shared" si="41"/>
        <v>-0.15269230769230768</v>
      </c>
      <c r="AE32" s="207">
        <f t="shared" si="41"/>
        <v>-9.8360655737704916E-2</v>
      </c>
      <c r="AF32" s="207">
        <f t="shared" si="41"/>
        <v>-0.14837209302325582</v>
      </c>
      <c r="AG32" s="207">
        <f t="shared" si="41"/>
        <v>-0.12049689440993788</v>
      </c>
      <c r="AH32" s="207">
        <f t="shared" si="41"/>
        <v>-0.30081037277147488</v>
      </c>
      <c r="AI32" s="207">
        <f t="shared" si="41"/>
        <v>-0.33311624877889939</v>
      </c>
      <c r="AJ32" s="207">
        <f t="shared" si="41"/>
        <v>-0.39156829679595279</v>
      </c>
      <c r="AK32" s="207">
        <f t="shared" si="41"/>
        <v>-0.44835029293863704</v>
      </c>
      <c r="AL32" s="239"/>
      <c r="AM32" s="95">
        <f t="shared" si="42"/>
        <v>-268</v>
      </c>
      <c r="AN32" s="72">
        <f t="shared" si="42"/>
        <v>-582</v>
      </c>
      <c r="AO32" s="73">
        <f t="shared" si="42"/>
        <v>-593</v>
      </c>
      <c r="AP32" s="73">
        <f t="shared" si="42"/>
        <v>-397</v>
      </c>
      <c r="AQ32" s="73">
        <f t="shared" si="42"/>
        <v>-210</v>
      </c>
      <c r="AR32" s="73">
        <f t="shared" si="42"/>
        <v>-319</v>
      </c>
      <c r="AS32" s="73">
        <f t="shared" si="42"/>
        <v>-291</v>
      </c>
      <c r="AT32" s="73">
        <f t="shared" si="42"/>
        <v>-928</v>
      </c>
      <c r="AU32" s="73">
        <f t="shared" si="42"/>
        <v>-1023</v>
      </c>
      <c r="AV32" s="73">
        <f t="shared" si="42"/>
        <v>-1161</v>
      </c>
      <c r="AW32" s="73">
        <f t="shared" si="42"/>
        <v>-1454</v>
      </c>
      <c r="AX32" s="96"/>
    </row>
    <row r="33" spans="1:50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94">
        <f>'NECO-ELECTRIC'!Z33+'NECO-GAS'!Z33</f>
        <v>1832</v>
      </c>
      <c r="AA33" s="207">
        <f t="shared" si="41"/>
        <v>0.32310244711737868</v>
      </c>
      <c r="AB33" s="207">
        <f t="shared" si="41"/>
        <v>1.1278127812781278</v>
      </c>
      <c r="AC33" s="207">
        <f t="shared" si="41"/>
        <v>-0.10800552104899931</v>
      </c>
      <c r="AD33" s="207">
        <f t="shared" si="41"/>
        <v>-0.14708561020036429</v>
      </c>
      <c r="AE33" s="207">
        <f t="shared" si="41"/>
        <v>-0.12916045702930948</v>
      </c>
      <c r="AF33" s="207">
        <f t="shared" si="41"/>
        <v>-0.3483047115808014</v>
      </c>
      <c r="AG33" s="207">
        <f t="shared" si="41"/>
        <v>-0.31824118415324337</v>
      </c>
      <c r="AH33" s="207">
        <f t="shared" si="41"/>
        <v>-0.28565217391304348</v>
      </c>
      <c r="AI33" s="207">
        <f t="shared" si="41"/>
        <v>-9.2916283348666057E-2</v>
      </c>
      <c r="AJ33" s="207">
        <f t="shared" si="41"/>
        <v>-0.15137420718816066</v>
      </c>
      <c r="AK33" s="207">
        <f t="shared" si="41"/>
        <v>-0.37302504816955684</v>
      </c>
      <c r="AL33" s="239"/>
      <c r="AM33" s="95">
        <f t="shared" si="42"/>
        <v>779</v>
      </c>
      <c r="AN33" s="72">
        <f t="shared" si="42"/>
        <v>2506</v>
      </c>
      <c r="AO33" s="73">
        <f t="shared" si="42"/>
        <v>-313</v>
      </c>
      <c r="AP33" s="73">
        <f t="shared" si="42"/>
        <v>-323</v>
      </c>
      <c r="AQ33" s="73">
        <f t="shared" si="42"/>
        <v>-260</v>
      </c>
      <c r="AR33" s="73">
        <f t="shared" si="42"/>
        <v>-791</v>
      </c>
      <c r="AS33" s="73">
        <f t="shared" si="42"/>
        <v>-731</v>
      </c>
      <c r="AT33" s="73">
        <f t="shared" si="42"/>
        <v>-657</v>
      </c>
      <c r="AU33" s="73">
        <f t="shared" si="42"/>
        <v>-202</v>
      </c>
      <c r="AV33" s="73">
        <f t="shared" si="42"/>
        <v>-358</v>
      </c>
      <c r="AW33" s="73">
        <f t="shared" si="42"/>
        <v>-968</v>
      </c>
      <c r="AX33" s="96"/>
    </row>
    <row r="34" spans="1:50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94">
        <f>'NECO-ELECTRIC'!Z34+'NECO-GAS'!Z34</f>
        <v>322</v>
      </c>
      <c r="AA34" s="207">
        <f t="shared" si="41"/>
        <v>0.20865139949109415</v>
      </c>
      <c r="AB34" s="207">
        <f t="shared" si="41"/>
        <v>1.5120481927710843</v>
      </c>
      <c r="AC34" s="207">
        <f t="shared" si="41"/>
        <v>3.7117903930131008E-2</v>
      </c>
      <c r="AD34" s="207">
        <f t="shared" si="41"/>
        <v>2.5157232704402517E-2</v>
      </c>
      <c r="AE34" s="207">
        <f t="shared" si="41"/>
        <v>-3.3950617283950615E-2</v>
      </c>
      <c r="AF34" s="207">
        <f t="shared" si="41"/>
        <v>-0.26111111111111113</v>
      </c>
      <c r="AG34" s="207">
        <f t="shared" si="41"/>
        <v>-0.38135593220338981</v>
      </c>
      <c r="AH34" s="207">
        <f t="shared" si="41"/>
        <v>-0.21212121212121213</v>
      </c>
      <c r="AI34" s="207">
        <f t="shared" si="41"/>
        <v>-3.6809815950920248E-2</v>
      </c>
      <c r="AJ34" s="207">
        <f t="shared" si="41"/>
        <v>-0.14246575342465753</v>
      </c>
      <c r="AK34" s="207">
        <f t="shared" si="41"/>
        <v>-0.28680203045685282</v>
      </c>
      <c r="AL34" s="239"/>
      <c r="AM34" s="95">
        <f t="shared" si="42"/>
        <v>82</v>
      </c>
      <c r="AN34" s="72">
        <f t="shared" si="42"/>
        <v>502</v>
      </c>
      <c r="AO34" s="73">
        <f t="shared" si="42"/>
        <v>17</v>
      </c>
      <c r="AP34" s="73">
        <f t="shared" si="42"/>
        <v>8</v>
      </c>
      <c r="AQ34" s="73">
        <f t="shared" si="42"/>
        <v>-11</v>
      </c>
      <c r="AR34" s="73">
        <f t="shared" si="42"/>
        <v>-94</v>
      </c>
      <c r="AS34" s="73">
        <f t="shared" si="42"/>
        <v>-135</v>
      </c>
      <c r="AT34" s="73">
        <f t="shared" si="42"/>
        <v>-70</v>
      </c>
      <c r="AU34" s="73">
        <f t="shared" si="42"/>
        <v>-12</v>
      </c>
      <c r="AV34" s="73">
        <f t="shared" si="42"/>
        <v>-52</v>
      </c>
      <c r="AW34" s="73">
        <f t="shared" si="42"/>
        <v>-113</v>
      </c>
      <c r="AX34" s="96"/>
    </row>
    <row r="35" spans="1:50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94">
        <f>'NECO-ELECTRIC'!Z35+'NECO-GAS'!Z35</f>
        <v>40</v>
      </c>
      <c r="AA35" s="207">
        <f t="shared" si="41"/>
        <v>0.46875</v>
      </c>
      <c r="AB35" s="207">
        <f t="shared" si="41"/>
        <v>2</v>
      </c>
      <c r="AC35" s="207">
        <f t="shared" si="41"/>
        <v>-6.3829787234042548E-2</v>
      </c>
      <c r="AD35" s="207">
        <f t="shared" si="41"/>
        <v>0.68</v>
      </c>
      <c r="AE35" s="207">
        <f t="shared" si="41"/>
        <v>0.44117647058823528</v>
      </c>
      <c r="AF35" s="207">
        <f t="shared" si="41"/>
        <v>0.2</v>
      </c>
      <c r="AG35" s="207">
        <f t="shared" si="41"/>
        <v>-0.42307692307692307</v>
      </c>
      <c r="AH35" s="207">
        <f t="shared" si="41"/>
        <v>7.1428571428571425E-2</v>
      </c>
      <c r="AI35" s="207">
        <f t="shared" si="41"/>
        <v>0.41666666666666669</v>
      </c>
      <c r="AJ35" s="207">
        <f t="shared" si="41"/>
        <v>0.17241379310344829</v>
      </c>
      <c r="AK35" s="207">
        <f t="shared" si="41"/>
        <v>-0.13333333333333333</v>
      </c>
      <c r="AL35" s="239"/>
      <c r="AM35" s="95">
        <f t="shared" si="42"/>
        <v>15</v>
      </c>
      <c r="AN35" s="72">
        <f t="shared" si="42"/>
        <v>54</v>
      </c>
      <c r="AO35" s="73">
        <f t="shared" si="42"/>
        <v>-3</v>
      </c>
      <c r="AP35" s="73">
        <f t="shared" si="42"/>
        <v>17</v>
      </c>
      <c r="AQ35" s="73">
        <f t="shared" si="42"/>
        <v>15</v>
      </c>
      <c r="AR35" s="73">
        <f t="shared" si="42"/>
        <v>6</v>
      </c>
      <c r="AS35" s="73">
        <f t="shared" si="42"/>
        <v>-11</v>
      </c>
      <c r="AT35" s="73">
        <f t="shared" si="42"/>
        <v>2</v>
      </c>
      <c r="AU35" s="73">
        <f t="shared" si="42"/>
        <v>10</v>
      </c>
      <c r="AV35" s="73">
        <f t="shared" si="42"/>
        <v>5</v>
      </c>
      <c r="AW35" s="73">
        <f t="shared" si="42"/>
        <v>-6</v>
      </c>
      <c r="AX35" s="96"/>
    </row>
    <row r="36" spans="1:50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O36" si="43">SUM(D31:D35)</f>
        <v>27251</v>
      </c>
      <c r="E36" s="159">
        <f t="shared" si="43"/>
        <v>28377</v>
      </c>
      <c r="F36" s="159">
        <f t="shared" si="43"/>
        <v>24159</v>
      </c>
      <c r="G36" s="159">
        <f t="shared" si="43"/>
        <v>20570</v>
      </c>
      <c r="H36" s="159">
        <f t="shared" si="43"/>
        <v>22446</v>
      </c>
      <c r="I36" s="159">
        <f t="shared" si="43"/>
        <v>23729</v>
      </c>
      <c r="J36" s="159">
        <f t="shared" si="43"/>
        <v>27492</v>
      </c>
      <c r="K36" s="159">
        <f t="shared" si="43"/>
        <v>28384</v>
      </c>
      <c r="L36" s="159">
        <f t="shared" si="43"/>
        <v>26498</v>
      </c>
      <c r="M36" s="159">
        <f t="shared" si="43"/>
        <v>28138</v>
      </c>
      <c r="N36" s="160">
        <f t="shared" si="43"/>
        <v>27726</v>
      </c>
      <c r="O36" s="158">
        <f t="shared" si="43"/>
        <v>35693</v>
      </c>
      <c r="P36" s="159">
        <f t="shared" ref="P36:R36" si="44">SUM(P31:P35)</f>
        <v>39133</v>
      </c>
      <c r="Q36" s="159">
        <f t="shared" si="44"/>
        <v>30202</v>
      </c>
      <c r="R36" s="159">
        <f t="shared" si="44"/>
        <v>24442</v>
      </c>
      <c r="S36" s="159">
        <f t="shared" ref="S36:T36" si="45">SUM(S31:S35)</f>
        <v>22803</v>
      </c>
      <c r="T36" s="159">
        <f t="shared" si="45"/>
        <v>19863</v>
      </c>
      <c r="U36" s="159">
        <f t="shared" ref="U36:V36" si="46">SUM(U31:U35)</f>
        <v>23242</v>
      </c>
      <c r="V36" s="159">
        <f t="shared" si="46"/>
        <v>24929</v>
      </c>
      <c r="W36" s="159">
        <f t="shared" ref="W36" si="47">SUM(W31:W35)</f>
        <v>24341</v>
      </c>
      <c r="X36" s="159">
        <f t="shared" ref="X36:Y36" si="48">SUM(X31:X35)</f>
        <v>21424</v>
      </c>
      <c r="Y36" s="159">
        <f t="shared" si="48"/>
        <v>19305</v>
      </c>
      <c r="Z36" s="160">
        <f t="shared" ref="Z36" si="49">SUM(Z31:Z35)</f>
        <v>21554</v>
      </c>
      <c r="AA36" s="240">
        <f t="shared" si="41"/>
        <v>0.40534687770690603</v>
      </c>
      <c r="AB36" s="241">
        <f t="shared" si="41"/>
        <v>0.43602069648820224</v>
      </c>
      <c r="AC36" s="242">
        <f t="shared" si="41"/>
        <v>6.4312647566691333E-2</v>
      </c>
      <c r="AD36" s="242">
        <f t="shared" si="41"/>
        <v>1.1714061012459125E-2</v>
      </c>
      <c r="AE36" s="242">
        <f t="shared" si="41"/>
        <v>0.10855614973262032</v>
      </c>
      <c r="AF36" s="242">
        <f t="shared" si="41"/>
        <v>-0.11507618283881316</v>
      </c>
      <c r="AG36" s="242">
        <f t="shared" si="41"/>
        <v>-2.0523410173205782E-2</v>
      </c>
      <c r="AH36" s="242">
        <f t="shared" si="41"/>
        <v>-9.3227120616906731E-2</v>
      </c>
      <c r="AI36" s="242">
        <f t="shared" si="41"/>
        <v>-0.14243940248027057</v>
      </c>
      <c r="AJ36" s="242">
        <f t="shared" si="41"/>
        <v>-0.19148614989810553</v>
      </c>
      <c r="AK36" s="242">
        <f t="shared" si="41"/>
        <v>-0.31391712275215011</v>
      </c>
      <c r="AL36" s="243"/>
      <c r="AM36" s="97">
        <f>SUM(AM31:AM35)</f>
        <v>10295</v>
      </c>
      <c r="AN36" s="161">
        <f t="shared" si="43"/>
        <v>11882</v>
      </c>
      <c r="AO36" s="162">
        <f t="shared" si="43"/>
        <v>1825</v>
      </c>
      <c r="AP36" s="162">
        <f t="shared" ref="AP36:AQ36" si="50">SUM(AP31:AP35)</f>
        <v>283</v>
      </c>
      <c r="AQ36" s="162">
        <f t="shared" si="50"/>
        <v>2233</v>
      </c>
      <c r="AR36" s="162">
        <f t="shared" ref="AR36:AS36" si="51">SUM(AR31:AR35)</f>
        <v>-2583</v>
      </c>
      <c r="AS36" s="162">
        <f t="shared" si="51"/>
        <v>-487</v>
      </c>
      <c r="AT36" s="162">
        <f t="shared" ref="AT36:AU36" si="52">SUM(AT31:AT35)</f>
        <v>-2563</v>
      </c>
      <c r="AU36" s="162">
        <f t="shared" si="52"/>
        <v>-4043</v>
      </c>
      <c r="AV36" s="162">
        <f t="shared" ref="AV36:AW36" si="53">SUM(AV31:AV35)</f>
        <v>-5074</v>
      </c>
      <c r="AW36" s="162">
        <f t="shared" si="53"/>
        <v>-8833</v>
      </c>
      <c r="AX36" s="163"/>
    </row>
    <row r="37" spans="1:5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24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104"/>
      <c r="AX37" s="105"/>
    </row>
    <row r="38" spans="1:50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94">
        <f>'NECO-ELECTRIC'!Z38+'NECO-GAS'!Z38</f>
        <v>72626</v>
      </c>
      <c r="AA38" s="207">
        <f t="shared" ref="AA38:AK43" si="54">IF(ISERROR((O38-C38)/C38)=TRUE,0,(O38-C38)/C38)</f>
        <v>0.53118342049196199</v>
      </c>
      <c r="AB38" s="207">
        <f t="shared" si="54"/>
        <v>0.78640626928298163</v>
      </c>
      <c r="AC38" s="207">
        <f t="shared" si="54"/>
        <v>0.94546206570550695</v>
      </c>
      <c r="AD38" s="207">
        <f t="shared" si="54"/>
        <v>0.78317307692307692</v>
      </c>
      <c r="AE38" s="207">
        <f t="shared" si="54"/>
        <v>0.73400761169907724</v>
      </c>
      <c r="AF38" s="207">
        <f t="shared" si="54"/>
        <v>0.82210988426233866</v>
      </c>
      <c r="AG38" s="207">
        <f t="shared" si="54"/>
        <v>0.79067042973534263</v>
      </c>
      <c r="AH38" s="207">
        <f t="shared" si="54"/>
        <v>0.88468305166071337</v>
      </c>
      <c r="AI38" s="207">
        <f t="shared" si="54"/>
        <v>0.775482838928227</v>
      </c>
      <c r="AJ38" s="207">
        <f t="shared" si="54"/>
        <v>0.74284368269921031</v>
      </c>
      <c r="AK38" s="207">
        <f t="shared" si="54"/>
        <v>0.59158491388707213</v>
      </c>
      <c r="AL38" s="239"/>
      <c r="AM38" s="95">
        <f t="shared" ref="AM38:AW42" si="55">O38-C38</f>
        <v>16455</v>
      </c>
      <c r="AN38" s="72">
        <f t="shared" si="55"/>
        <v>25489</v>
      </c>
      <c r="AO38" s="73">
        <f t="shared" si="55"/>
        <v>32002</v>
      </c>
      <c r="AP38" s="73">
        <f t="shared" si="55"/>
        <v>29322</v>
      </c>
      <c r="AQ38" s="73">
        <f t="shared" si="55"/>
        <v>28158</v>
      </c>
      <c r="AR38" s="73">
        <f t="shared" si="55"/>
        <v>30899</v>
      </c>
      <c r="AS38" s="73">
        <f t="shared" si="55"/>
        <v>29696</v>
      </c>
      <c r="AT38" s="73">
        <f t="shared" si="55"/>
        <v>33188</v>
      </c>
      <c r="AU38" s="73">
        <f t="shared" si="55"/>
        <v>32965</v>
      </c>
      <c r="AV38" s="73">
        <f t="shared" si="55"/>
        <v>33113</v>
      </c>
      <c r="AW38" s="73">
        <f t="shared" si="55"/>
        <v>27136</v>
      </c>
      <c r="AX38" s="96"/>
    </row>
    <row r="39" spans="1:50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94">
        <f>'NECO-ELECTRIC'!Z39+'NECO-GAS'!Z39</f>
        <v>14391</v>
      </c>
      <c r="AA39" s="207">
        <f t="shared" si="54"/>
        <v>2.462121212121212E-2</v>
      </c>
      <c r="AB39" s="207">
        <f t="shared" si="54"/>
        <v>3.5090077977951065E-2</v>
      </c>
      <c r="AC39" s="207">
        <f t="shared" si="54"/>
        <v>7.9582051098547199E-2</v>
      </c>
      <c r="AD39" s="207">
        <f t="shared" si="54"/>
        <v>0.12602169713181752</v>
      </c>
      <c r="AE39" s="207">
        <f t="shared" si="54"/>
        <v>0.18974860755682674</v>
      </c>
      <c r="AF39" s="207">
        <f t="shared" si="54"/>
        <v>0.16345793692411417</v>
      </c>
      <c r="AG39" s="207">
        <f t="shared" si="54"/>
        <v>0.11055799093543354</v>
      </c>
      <c r="AH39" s="207">
        <f t="shared" si="54"/>
        <v>4.8278388278388276E-2</v>
      </c>
      <c r="AI39" s="207">
        <f t="shared" si="54"/>
        <v>-1.211061024019377E-2</v>
      </c>
      <c r="AJ39" s="207">
        <f t="shared" si="54"/>
        <v>-4.9190938511326859E-2</v>
      </c>
      <c r="AK39" s="207">
        <f t="shared" si="54"/>
        <v>-0.12450273495773247</v>
      </c>
      <c r="AL39" s="239"/>
      <c r="AM39" s="95">
        <f t="shared" si="55"/>
        <v>351</v>
      </c>
      <c r="AN39" s="72">
        <f t="shared" si="55"/>
        <v>522</v>
      </c>
      <c r="AO39" s="73">
        <f t="shared" si="55"/>
        <v>1112</v>
      </c>
      <c r="AP39" s="73">
        <f t="shared" si="55"/>
        <v>1696</v>
      </c>
      <c r="AQ39" s="73">
        <f t="shared" si="55"/>
        <v>2521</v>
      </c>
      <c r="AR39" s="73">
        <f t="shared" si="55"/>
        <v>2182</v>
      </c>
      <c r="AS39" s="73">
        <f t="shared" si="55"/>
        <v>1488</v>
      </c>
      <c r="AT39" s="73">
        <f t="shared" si="55"/>
        <v>659</v>
      </c>
      <c r="AU39" s="73">
        <f t="shared" si="55"/>
        <v>-180</v>
      </c>
      <c r="AV39" s="73">
        <f t="shared" si="55"/>
        <v>-760</v>
      </c>
      <c r="AW39" s="73">
        <f t="shared" si="55"/>
        <v>-2003</v>
      </c>
      <c r="AX39" s="96"/>
    </row>
    <row r="40" spans="1:50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94">
        <f>'NECO-ELECTRIC'!Z40+'NECO-GAS'!Z40</f>
        <v>4427</v>
      </c>
      <c r="AA40" s="207">
        <f t="shared" si="54"/>
        <v>0.57694210786739242</v>
      </c>
      <c r="AB40" s="207">
        <f t="shared" si="54"/>
        <v>1.0896800360522758</v>
      </c>
      <c r="AC40" s="207">
        <f t="shared" si="54"/>
        <v>1.7184674989238053</v>
      </c>
      <c r="AD40" s="207">
        <f t="shared" si="54"/>
        <v>1.2862481315396113</v>
      </c>
      <c r="AE40" s="207">
        <f t="shared" si="54"/>
        <v>1.1633421151674821</v>
      </c>
      <c r="AF40" s="207">
        <f t="shared" si="54"/>
        <v>1.1858721389108129</v>
      </c>
      <c r="AG40" s="207">
        <f t="shared" si="54"/>
        <v>0.90338531761125906</v>
      </c>
      <c r="AH40" s="207">
        <f t="shared" si="54"/>
        <v>0.60677466863033869</v>
      </c>
      <c r="AI40" s="207">
        <f t="shared" si="54"/>
        <v>0.57102069950035694</v>
      </c>
      <c r="AJ40" s="207">
        <f t="shared" si="54"/>
        <v>0.66825688073394496</v>
      </c>
      <c r="AK40" s="207">
        <f t="shared" si="54"/>
        <v>0.49116847826086957</v>
      </c>
      <c r="AL40" s="239"/>
      <c r="AM40" s="95">
        <f t="shared" si="55"/>
        <v>1166</v>
      </c>
      <c r="AN40" s="72">
        <f t="shared" si="55"/>
        <v>2418</v>
      </c>
      <c r="AO40" s="73">
        <f t="shared" si="55"/>
        <v>3992</v>
      </c>
      <c r="AP40" s="73">
        <f t="shared" si="55"/>
        <v>3442</v>
      </c>
      <c r="AQ40" s="73">
        <f t="shared" si="55"/>
        <v>3091</v>
      </c>
      <c r="AR40" s="73">
        <f t="shared" si="55"/>
        <v>3005</v>
      </c>
      <c r="AS40" s="73">
        <f t="shared" si="55"/>
        <v>2375</v>
      </c>
      <c r="AT40" s="73">
        <f t="shared" si="55"/>
        <v>1648</v>
      </c>
      <c r="AU40" s="73">
        <f t="shared" si="55"/>
        <v>1600</v>
      </c>
      <c r="AV40" s="73">
        <f t="shared" si="55"/>
        <v>1821</v>
      </c>
      <c r="AW40" s="73">
        <f t="shared" si="55"/>
        <v>1446</v>
      </c>
      <c r="AX40" s="96"/>
    </row>
    <row r="41" spans="1:50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94">
        <f>'NECO-ELECTRIC'!Z41+'NECO-GAS'!Z41</f>
        <v>559</v>
      </c>
      <c r="AA41" s="207">
        <f t="shared" si="54"/>
        <v>0.24907063197026022</v>
      </c>
      <c r="AB41" s="207">
        <f t="shared" si="54"/>
        <v>0.79084967320261434</v>
      </c>
      <c r="AC41" s="207">
        <f t="shared" si="54"/>
        <v>1.6468531468531469</v>
      </c>
      <c r="AD41" s="207">
        <f t="shared" si="54"/>
        <v>1.3542319749216301</v>
      </c>
      <c r="AE41" s="207">
        <f t="shared" si="54"/>
        <v>1.2477341389728096</v>
      </c>
      <c r="AF41" s="207">
        <f t="shared" si="54"/>
        <v>1.4701754385964911</v>
      </c>
      <c r="AG41" s="207">
        <f t="shared" si="54"/>
        <v>1.1180555555555556</v>
      </c>
      <c r="AH41" s="207">
        <f t="shared" si="54"/>
        <v>0.66457680250783702</v>
      </c>
      <c r="AI41" s="207">
        <f t="shared" si="54"/>
        <v>0.61690140845070418</v>
      </c>
      <c r="AJ41" s="207">
        <f t="shared" si="54"/>
        <v>0.70694864048338368</v>
      </c>
      <c r="AK41" s="207">
        <f t="shared" si="54"/>
        <v>0.70326409495548958</v>
      </c>
      <c r="AL41" s="239"/>
      <c r="AM41" s="95">
        <f t="shared" si="55"/>
        <v>67</v>
      </c>
      <c r="AN41" s="72">
        <f t="shared" si="55"/>
        <v>242</v>
      </c>
      <c r="AO41" s="73">
        <f t="shared" si="55"/>
        <v>471</v>
      </c>
      <c r="AP41" s="73">
        <f t="shared" si="55"/>
        <v>432</v>
      </c>
      <c r="AQ41" s="73">
        <f t="shared" si="55"/>
        <v>413</v>
      </c>
      <c r="AR41" s="73">
        <f t="shared" si="55"/>
        <v>419</v>
      </c>
      <c r="AS41" s="73">
        <f t="shared" si="55"/>
        <v>322</v>
      </c>
      <c r="AT41" s="73">
        <f t="shared" si="55"/>
        <v>212</v>
      </c>
      <c r="AU41" s="73">
        <f t="shared" si="55"/>
        <v>219</v>
      </c>
      <c r="AV41" s="73">
        <f t="shared" si="55"/>
        <v>234</v>
      </c>
      <c r="AW41" s="73">
        <f t="shared" si="55"/>
        <v>237</v>
      </c>
      <c r="AX41" s="96"/>
    </row>
    <row r="42" spans="1:50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94">
        <f>'NECO-ELECTRIC'!Z42+'NECO-GAS'!Z42</f>
        <v>50</v>
      </c>
      <c r="AA42" s="207">
        <f t="shared" si="54"/>
        <v>0</v>
      </c>
      <c r="AB42" s="207">
        <f t="shared" si="54"/>
        <v>0.41379310344827586</v>
      </c>
      <c r="AC42" s="207">
        <f t="shared" si="54"/>
        <v>0.94117647058823528</v>
      </c>
      <c r="AD42" s="207">
        <f t="shared" si="54"/>
        <v>1.3333333333333333</v>
      </c>
      <c r="AE42" s="207">
        <f t="shared" si="54"/>
        <v>1.3870967741935485</v>
      </c>
      <c r="AF42" s="207">
        <f t="shared" si="54"/>
        <v>1.1470588235294117</v>
      </c>
      <c r="AG42" s="207">
        <f t="shared" si="54"/>
        <v>0.81081081081081086</v>
      </c>
      <c r="AH42" s="207">
        <f t="shared" si="54"/>
        <v>0.76666666666666672</v>
      </c>
      <c r="AI42" s="207">
        <f t="shared" si="54"/>
        <v>0.67741935483870963</v>
      </c>
      <c r="AJ42" s="207">
        <f t="shared" si="54"/>
        <v>0.8</v>
      </c>
      <c r="AK42" s="207">
        <f t="shared" si="54"/>
        <v>0.7</v>
      </c>
      <c r="AL42" s="239"/>
      <c r="AM42" s="95">
        <f t="shared" si="55"/>
        <v>0</v>
      </c>
      <c r="AN42" s="72">
        <f t="shared" si="55"/>
        <v>12</v>
      </c>
      <c r="AO42" s="73">
        <f t="shared" si="55"/>
        <v>32</v>
      </c>
      <c r="AP42" s="73">
        <f t="shared" si="55"/>
        <v>40</v>
      </c>
      <c r="AQ42" s="73">
        <f t="shared" si="55"/>
        <v>43</v>
      </c>
      <c r="AR42" s="73">
        <f t="shared" si="55"/>
        <v>39</v>
      </c>
      <c r="AS42" s="73">
        <f t="shared" si="55"/>
        <v>30</v>
      </c>
      <c r="AT42" s="73">
        <f t="shared" si="55"/>
        <v>23</v>
      </c>
      <c r="AU42" s="73">
        <f t="shared" si="55"/>
        <v>21</v>
      </c>
      <c r="AV42" s="73">
        <f t="shared" si="55"/>
        <v>24</v>
      </c>
      <c r="AW42" s="73">
        <f t="shared" si="55"/>
        <v>21</v>
      </c>
      <c r="AX42" s="96"/>
    </row>
    <row r="43" spans="1:50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O43" si="56">SUM(D38:D42)</f>
        <v>49842</v>
      </c>
      <c r="E43" s="77">
        <f t="shared" si="56"/>
        <v>50464</v>
      </c>
      <c r="F43" s="77">
        <f t="shared" si="56"/>
        <v>53923</v>
      </c>
      <c r="G43" s="77">
        <f t="shared" si="56"/>
        <v>54667</v>
      </c>
      <c r="H43" s="77">
        <f t="shared" si="56"/>
        <v>53787</v>
      </c>
      <c r="I43" s="77">
        <f t="shared" si="56"/>
        <v>53971</v>
      </c>
      <c r="J43" s="77">
        <f t="shared" si="56"/>
        <v>54229</v>
      </c>
      <c r="K43" s="77">
        <f t="shared" si="56"/>
        <v>60560</v>
      </c>
      <c r="L43" s="77">
        <f t="shared" si="56"/>
        <v>63112</v>
      </c>
      <c r="M43" s="77">
        <f t="shared" si="56"/>
        <v>65269</v>
      </c>
      <c r="N43" s="78">
        <f t="shared" si="56"/>
        <v>61655</v>
      </c>
      <c r="O43" s="76">
        <f t="shared" si="56"/>
        <v>65589</v>
      </c>
      <c r="P43" s="77">
        <f t="shared" ref="P43:R43" si="57">SUM(P38:P42)</f>
        <v>78525</v>
      </c>
      <c r="Q43" s="77">
        <f t="shared" si="57"/>
        <v>88073</v>
      </c>
      <c r="R43" s="77">
        <f t="shared" si="57"/>
        <v>88855</v>
      </c>
      <c r="S43" s="77">
        <f t="shared" ref="S43:T43" si="58">SUM(S38:S42)</f>
        <v>88893</v>
      </c>
      <c r="T43" s="77">
        <f t="shared" si="58"/>
        <v>90331</v>
      </c>
      <c r="U43" s="77">
        <f t="shared" ref="U43:V43" si="59">SUM(U38:U42)</f>
        <v>87882</v>
      </c>
      <c r="V43" s="77">
        <f t="shared" si="59"/>
        <v>89959</v>
      </c>
      <c r="W43" s="77">
        <f t="shared" ref="W43" si="60">SUM(W38:W42)</f>
        <v>95185</v>
      </c>
      <c r="X43" s="77">
        <f t="shared" ref="X43:Y43" si="61">SUM(X38:X42)</f>
        <v>97544</v>
      </c>
      <c r="Y43" s="77">
        <f t="shared" si="61"/>
        <v>92106</v>
      </c>
      <c r="Z43" s="78">
        <f t="shared" ref="Z43" si="62">SUM(Z38:Z42)</f>
        <v>92053</v>
      </c>
      <c r="AA43" s="208">
        <f t="shared" si="54"/>
        <v>0.3793690851735016</v>
      </c>
      <c r="AB43" s="212">
        <f t="shared" si="54"/>
        <v>0.57547851209823042</v>
      </c>
      <c r="AC43" s="213">
        <f t="shared" si="54"/>
        <v>0.74526395053899808</v>
      </c>
      <c r="AD43" s="213">
        <f t="shared" si="54"/>
        <v>0.64781262170131482</v>
      </c>
      <c r="AE43" s="213">
        <f t="shared" si="54"/>
        <v>0.62608154828324214</v>
      </c>
      <c r="AF43" s="213">
        <f t="shared" si="54"/>
        <v>0.67942067785896221</v>
      </c>
      <c r="AG43" s="213">
        <f t="shared" si="54"/>
        <v>0.6283189120083007</v>
      </c>
      <c r="AH43" s="213">
        <f t="shared" si="54"/>
        <v>0.65887255896291652</v>
      </c>
      <c r="AI43" s="213">
        <f t="shared" si="54"/>
        <v>0.57174702774108321</v>
      </c>
      <c r="AJ43" s="213">
        <f t="shared" si="54"/>
        <v>0.54556978070731399</v>
      </c>
      <c r="AK43" s="213">
        <f t="shared" si="54"/>
        <v>0.41117528995388314</v>
      </c>
      <c r="AL43" s="214"/>
      <c r="AM43" s="79">
        <f>SUM(AM38:AM42)</f>
        <v>18039</v>
      </c>
      <c r="AN43" s="80">
        <f t="shared" si="56"/>
        <v>28683</v>
      </c>
      <c r="AO43" s="81">
        <f t="shared" si="56"/>
        <v>37609</v>
      </c>
      <c r="AP43" s="81">
        <f t="shared" ref="AP43:AQ43" si="63">SUM(AP38:AP42)</f>
        <v>34932</v>
      </c>
      <c r="AQ43" s="81">
        <f t="shared" si="63"/>
        <v>34226</v>
      </c>
      <c r="AR43" s="81">
        <f t="shared" ref="AR43:AS43" si="64">SUM(AR38:AR42)</f>
        <v>36544</v>
      </c>
      <c r="AS43" s="81">
        <f t="shared" si="64"/>
        <v>33911</v>
      </c>
      <c r="AT43" s="81">
        <f t="shared" ref="AT43:AU43" si="65">SUM(AT38:AT42)</f>
        <v>35730</v>
      </c>
      <c r="AU43" s="81">
        <f t="shared" si="65"/>
        <v>34625</v>
      </c>
      <c r="AV43" s="81">
        <f t="shared" ref="AV43:AW43" si="66">SUM(AV38:AV42)</f>
        <v>34432</v>
      </c>
      <c r="AW43" s="81">
        <f t="shared" si="66"/>
        <v>26837</v>
      </c>
      <c r="AX43" s="82"/>
    </row>
    <row r="44" spans="1:5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23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111"/>
      <c r="AX44" s="112"/>
    </row>
    <row r="45" spans="1:50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45">
        <f>'NECO-ELECTRIC'!Z45+'NECO-GAS'!Z45</f>
        <v>19059790</v>
      </c>
      <c r="AA45" s="207">
        <f t="shared" ref="AA45:AK50" si="67">IF(ISERROR((O45-C45)/C45)=TRUE,0,(O45-C45)/C45)</f>
        <v>0.17839696492943063</v>
      </c>
      <c r="AB45" s="207">
        <f t="shared" si="67"/>
        <v>8.8551712414155992E-2</v>
      </c>
      <c r="AC45" s="207">
        <f t="shared" si="67"/>
        <v>0.2903819545596158</v>
      </c>
      <c r="AD45" s="207">
        <f t="shared" si="67"/>
        <v>0.66211383209279862</v>
      </c>
      <c r="AE45" s="207">
        <f t="shared" si="67"/>
        <v>0.15867377066918642</v>
      </c>
      <c r="AF45" s="207">
        <f t="shared" si="67"/>
        <v>0.37102288494279345</v>
      </c>
      <c r="AG45" s="207">
        <f t="shared" si="67"/>
        <v>0.50361170793130183</v>
      </c>
      <c r="AH45" s="207">
        <f t="shared" si="67"/>
        <v>0.3983811942797707</v>
      </c>
      <c r="AI45" s="207">
        <f t="shared" si="67"/>
        <v>0.23836503628908401</v>
      </c>
      <c r="AJ45" s="207">
        <f t="shared" si="67"/>
        <v>0.45702534530501487</v>
      </c>
      <c r="AK45" s="207">
        <f t="shared" si="67"/>
        <v>0.27805443067070301</v>
      </c>
      <c r="AL45" s="239"/>
      <c r="AM45" s="46">
        <f t="shared" ref="AM45:AW49" si="68">O45-C45</f>
        <v>2789986.5399999991</v>
      </c>
      <c r="AN45" s="72">
        <f t="shared" si="68"/>
        <v>1440541.3399999999</v>
      </c>
      <c r="AO45" s="73">
        <f t="shared" si="68"/>
        <v>3496810.8900000006</v>
      </c>
      <c r="AP45" s="73">
        <f t="shared" si="68"/>
        <v>5883777.9399999995</v>
      </c>
      <c r="AQ45" s="73">
        <f t="shared" si="68"/>
        <v>1529007.3699999992</v>
      </c>
      <c r="AR45" s="73">
        <f t="shared" si="68"/>
        <v>4170334.24</v>
      </c>
      <c r="AS45" s="73">
        <f t="shared" si="68"/>
        <v>6365406.8200000003</v>
      </c>
      <c r="AT45" s="73">
        <f t="shared" si="68"/>
        <v>4374116.5399999991</v>
      </c>
      <c r="AU45" s="73">
        <f t="shared" si="68"/>
        <v>2521286.8900000006</v>
      </c>
      <c r="AV45" s="73">
        <f t="shared" si="68"/>
        <v>4899229.3000000007</v>
      </c>
      <c r="AW45" s="73">
        <f t="shared" si="68"/>
        <v>3687046.84</v>
      </c>
      <c r="AX45" s="47"/>
    </row>
    <row r="46" spans="1:50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45">
        <f>'NECO-ELECTRIC'!Z46+'NECO-GAS'!Z46</f>
        <v>2512646</v>
      </c>
      <c r="AA46" s="207">
        <f t="shared" si="67"/>
        <v>-0.24288745567444564</v>
      </c>
      <c r="AB46" s="207">
        <f t="shared" si="67"/>
        <v>-0.30598743539642392</v>
      </c>
      <c r="AC46" s="207">
        <f t="shared" si="67"/>
        <v>-0.16262348778402544</v>
      </c>
      <c r="AD46" s="207">
        <f t="shared" si="67"/>
        <v>0.1495529440635924</v>
      </c>
      <c r="AE46" s="207">
        <f t="shared" si="67"/>
        <v>-0.10120019773305688</v>
      </c>
      <c r="AF46" s="207">
        <f t="shared" si="67"/>
        <v>7.6200213566835845E-2</v>
      </c>
      <c r="AG46" s="207">
        <f t="shared" si="67"/>
        <v>0.11356063668535628</v>
      </c>
      <c r="AH46" s="207">
        <f t="shared" si="67"/>
        <v>-6.2402297514031813E-2</v>
      </c>
      <c r="AI46" s="207">
        <f t="shared" si="67"/>
        <v>-0.20959600133535453</v>
      </c>
      <c r="AJ46" s="207">
        <f t="shared" si="67"/>
        <v>-0.12534324264578983</v>
      </c>
      <c r="AK46" s="207">
        <f t="shared" si="67"/>
        <v>-0.18468959800607238</v>
      </c>
      <c r="AL46" s="239"/>
      <c r="AM46" s="46">
        <f t="shared" si="68"/>
        <v>-840402.69</v>
      </c>
      <c r="AN46" s="72">
        <f t="shared" si="68"/>
        <v>-1033393.4500000002</v>
      </c>
      <c r="AO46" s="73">
        <f t="shared" si="68"/>
        <v>-404988.50999999978</v>
      </c>
      <c r="AP46" s="73">
        <f t="shared" si="68"/>
        <v>260145.73999999976</v>
      </c>
      <c r="AQ46" s="73">
        <f t="shared" si="68"/>
        <v>-173808</v>
      </c>
      <c r="AR46" s="73">
        <f t="shared" si="68"/>
        <v>139010.62999999989</v>
      </c>
      <c r="AS46" s="73">
        <f t="shared" si="68"/>
        <v>237775.58000000007</v>
      </c>
      <c r="AT46" s="73">
        <f t="shared" si="68"/>
        <v>-118977.30000000005</v>
      </c>
      <c r="AU46" s="73">
        <f t="shared" si="68"/>
        <v>-388662.05000000005</v>
      </c>
      <c r="AV46" s="73">
        <f t="shared" si="68"/>
        <v>-258179.29000000004</v>
      </c>
      <c r="AW46" s="73">
        <f t="shared" si="68"/>
        <v>-481781.34999999963</v>
      </c>
      <c r="AX46" s="47"/>
    </row>
    <row r="47" spans="1:50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45">
        <f>'NECO-ELECTRIC'!Z47+'NECO-GAS'!Z47</f>
        <v>3010041</v>
      </c>
      <c r="AA47" s="207">
        <f t="shared" si="67"/>
        <v>0.31374979635497441</v>
      </c>
      <c r="AB47" s="207">
        <f t="shared" si="67"/>
        <v>0.43165377921234005</v>
      </c>
      <c r="AC47" s="207">
        <f t="shared" si="67"/>
        <v>0.22298781202934673</v>
      </c>
      <c r="AD47" s="207">
        <f t="shared" si="67"/>
        <v>0.46423142058346256</v>
      </c>
      <c r="AE47" s="207">
        <f t="shared" si="67"/>
        <v>-2.7679815470267523E-2</v>
      </c>
      <c r="AF47" s="207">
        <f t="shared" si="67"/>
        <v>0.23674527977937426</v>
      </c>
      <c r="AG47" s="207">
        <f t="shared" si="67"/>
        <v>0.1179629445685452</v>
      </c>
      <c r="AH47" s="207">
        <f t="shared" si="67"/>
        <v>0.30599294064193316</v>
      </c>
      <c r="AI47" s="207">
        <f t="shared" si="67"/>
        <v>0.10647746517829383</v>
      </c>
      <c r="AJ47" s="207">
        <f t="shared" si="67"/>
        <v>0.27458998181027078</v>
      </c>
      <c r="AK47" s="207">
        <f t="shared" si="67"/>
        <v>0.19319143646043804</v>
      </c>
      <c r="AL47" s="239"/>
      <c r="AM47" s="46">
        <f t="shared" si="68"/>
        <v>726291.13000000035</v>
      </c>
      <c r="AN47" s="72">
        <f t="shared" si="68"/>
        <v>1098819.4100000001</v>
      </c>
      <c r="AO47" s="73">
        <f t="shared" si="68"/>
        <v>426368.25</v>
      </c>
      <c r="AP47" s="73">
        <f t="shared" si="68"/>
        <v>615498.62000000011</v>
      </c>
      <c r="AQ47" s="73">
        <f t="shared" si="68"/>
        <v>-47483.89000000013</v>
      </c>
      <c r="AR47" s="73">
        <f t="shared" si="68"/>
        <v>383847.35000000009</v>
      </c>
      <c r="AS47" s="73">
        <f t="shared" si="68"/>
        <v>233076.02000000002</v>
      </c>
      <c r="AT47" s="73">
        <f t="shared" si="68"/>
        <v>502215.61999999988</v>
      </c>
      <c r="AU47" s="73">
        <f t="shared" si="68"/>
        <v>186131.5</v>
      </c>
      <c r="AV47" s="73">
        <f t="shared" si="68"/>
        <v>476410.89999999991</v>
      </c>
      <c r="AW47" s="73">
        <f t="shared" si="68"/>
        <v>386264.85999999987</v>
      </c>
      <c r="AX47" s="47"/>
    </row>
    <row r="48" spans="1:50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45">
        <f>'NECO-ELECTRIC'!Z48+'NECO-GAS'!Z48</f>
        <v>3608310</v>
      </c>
      <c r="AA48" s="207">
        <f t="shared" si="67"/>
        <v>0.13945190258133058</v>
      </c>
      <c r="AB48" s="207">
        <f t="shared" si="67"/>
        <v>0.50264126954910604</v>
      </c>
      <c r="AC48" s="207">
        <f t="shared" si="67"/>
        <v>0.37346959643396832</v>
      </c>
      <c r="AD48" s="207">
        <f t="shared" si="67"/>
        <v>0.54833517971123513</v>
      </c>
      <c r="AE48" s="207">
        <f t="shared" si="67"/>
        <v>3.3297566537813322E-2</v>
      </c>
      <c r="AF48" s="207">
        <f t="shared" si="67"/>
        <v>0.32156560312467142</v>
      </c>
      <c r="AG48" s="207">
        <f t="shared" si="67"/>
        <v>0.22495174184827452</v>
      </c>
      <c r="AH48" s="207">
        <f t="shared" si="67"/>
        <v>0.44044078534429898</v>
      </c>
      <c r="AI48" s="207">
        <f t="shared" si="67"/>
        <v>0.23524803649937714</v>
      </c>
      <c r="AJ48" s="207">
        <f t="shared" si="67"/>
        <v>0.32016573947331201</v>
      </c>
      <c r="AK48" s="207">
        <f t="shared" si="67"/>
        <v>0.50094770484842099</v>
      </c>
      <c r="AL48" s="239"/>
      <c r="AM48" s="46">
        <f t="shared" si="68"/>
        <v>396105.67000000039</v>
      </c>
      <c r="AN48" s="72">
        <f t="shared" si="68"/>
        <v>1574038.15</v>
      </c>
      <c r="AO48" s="73">
        <f t="shared" si="68"/>
        <v>811494.66000000015</v>
      </c>
      <c r="AP48" s="73">
        <f t="shared" si="68"/>
        <v>941195.26</v>
      </c>
      <c r="AQ48" s="73">
        <f t="shared" si="68"/>
        <v>75881.25</v>
      </c>
      <c r="AR48" s="73">
        <f t="shared" si="68"/>
        <v>578290.30000000005</v>
      </c>
      <c r="AS48" s="73">
        <f t="shared" si="68"/>
        <v>493975.83999999985</v>
      </c>
      <c r="AT48" s="73">
        <f t="shared" si="68"/>
        <v>817072.79999999981</v>
      </c>
      <c r="AU48" s="73">
        <f t="shared" si="68"/>
        <v>539592.14999999991</v>
      </c>
      <c r="AV48" s="73">
        <f t="shared" si="68"/>
        <v>725639.96999999974</v>
      </c>
      <c r="AW48" s="73">
        <f t="shared" si="68"/>
        <v>1095371.5</v>
      </c>
      <c r="AX48" s="47"/>
    </row>
    <row r="49" spans="1:50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45">
        <f>'NECO-ELECTRIC'!Z49+'NECO-GAS'!Z49</f>
        <v>4744199</v>
      </c>
      <c r="AA49" s="207">
        <f t="shared" si="67"/>
        <v>0.49895342474953591</v>
      </c>
      <c r="AB49" s="207">
        <f t="shared" si="67"/>
        <v>0.16622247188980349</v>
      </c>
      <c r="AC49" s="207">
        <f t="shared" si="67"/>
        <v>0.24231873434604936</v>
      </c>
      <c r="AD49" s="207">
        <f t="shared" si="67"/>
        <v>0.81862865603742574</v>
      </c>
      <c r="AE49" s="207">
        <f t="shared" si="67"/>
        <v>0.63576058890933851</v>
      </c>
      <c r="AF49" s="207">
        <f t="shared" si="67"/>
        <v>1.3251932116931102</v>
      </c>
      <c r="AG49" s="207">
        <f t="shared" si="67"/>
        <v>-0.11410252592326992</v>
      </c>
      <c r="AH49" s="207">
        <f t="shared" si="67"/>
        <v>1.2502110397806754</v>
      </c>
      <c r="AI49" s="207">
        <f t="shared" si="67"/>
        <v>0.6942633295689713</v>
      </c>
      <c r="AJ49" s="207">
        <f t="shared" si="67"/>
        <v>0.11909653791716329</v>
      </c>
      <c r="AK49" s="207">
        <f t="shared" si="67"/>
        <v>0.44154598311742926</v>
      </c>
      <c r="AL49" s="239"/>
      <c r="AM49" s="46">
        <f t="shared" si="68"/>
        <v>1089418.5300000003</v>
      </c>
      <c r="AN49" s="72">
        <f t="shared" si="68"/>
        <v>463308.49000000022</v>
      </c>
      <c r="AO49" s="73">
        <f t="shared" si="68"/>
        <v>465376.42000000016</v>
      </c>
      <c r="AP49" s="73">
        <f t="shared" si="68"/>
        <v>1156022.6500000001</v>
      </c>
      <c r="AQ49" s="73">
        <f t="shared" si="68"/>
        <v>1316383.77</v>
      </c>
      <c r="AR49" s="73">
        <f t="shared" si="68"/>
        <v>1499306.73</v>
      </c>
      <c r="AS49" s="73">
        <f t="shared" si="68"/>
        <v>-281771.06000000006</v>
      </c>
      <c r="AT49" s="73">
        <f t="shared" si="68"/>
        <v>1256906.52</v>
      </c>
      <c r="AU49" s="73">
        <f t="shared" si="68"/>
        <v>1213079.6299999999</v>
      </c>
      <c r="AV49" s="73">
        <f t="shared" si="68"/>
        <v>304869.35000000009</v>
      </c>
      <c r="AW49" s="73">
        <f t="shared" si="68"/>
        <v>1145685.9900000002</v>
      </c>
      <c r="AX49" s="47"/>
    </row>
    <row r="50" spans="1:50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O64" si="69">SUM(D45:D49)</f>
        <v>28109456.060000002</v>
      </c>
      <c r="E50" s="165">
        <f t="shared" si="69"/>
        <v>20537889.289999999</v>
      </c>
      <c r="F50" s="165">
        <f t="shared" si="69"/>
        <v>15080292.789999999</v>
      </c>
      <c r="G50" s="165">
        <f t="shared" si="69"/>
        <v>17418554.5</v>
      </c>
      <c r="H50" s="165">
        <f t="shared" si="69"/>
        <v>17615478.75</v>
      </c>
      <c r="I50" s="165">
        <f t="shared" si="69"/>
        <v>21374548.800000001</v>
      </c>
      <c r="J50" s="165">
        <f t="shared" si="69"/>
        <v>17388089.820000004</v>
      </c>
      <c r="K50" s="165">
        <f t="shared" si="69"/>
        <v>18220847.879999999</v>
      </c>
      <c r="L50" s="165">
        <f t="shared" si="69"/>
        <v>19340889.769999996</v>
      </c>
      <c r="M50" s="165">
        <f t="shared" si="69"/>
        <v>22649465.159999996</v>
      </c>
      <c r="N50" s="166">
        <f t="shared" si="69"/>
        <v>28429080.210000001</v>
      </c>
      <c r="O50" s="164">
        <f t="shared" si="69"/>
        <v>30599380.440000001</v>
      </c>
      <c r="P50" s="165">
        <f t="shared" ref="P50:R50" si="70">SUM(P45:P49)</f>
        <v>31652770</v>
      </c>
      <c r="Q50" s="165">
        <f t="shared" si="70"/>
        <v>25332951</v>
      </c>
      <c r="R50" s="165">
        <f t="shared" si="70"/>
        <v>23936933</v>
      </c>
      <c r="S50" s="165">
        <f t="shared" ref="S50:T50" si="71">SUM(S45:S49)</f>
        <v>20118535</v>
      </c>
      <c r="T50" s="165">
        <f t="shared" si="71"/>
        <v>24386268</v>
      </c>
      <c r="U50" s="165">
        <f t="shared" ref="U50:V50" si="72">SUM(U45:U49)</f>
        <v>28423012</v>
      </c>
      <c r="V50" s="165">
        <f t="shared" si="72"/>
        <v>24219424</v>
      </c>
      <c r="W50" s="165">
        <f t="shared" ref="W50" si="73">SUM(W45:W49)</f>
        <v>22292276</v>
      </c>
      <c r="X50" s="165">
        <f t="shared" ref="X50:Y50" si="74">SUM(X45:X49)</f>
        <v>25488860</v>
      </c>
      <c r="Y50" s="165">
        <f t="shared" si="74"/>
        <v>28482053</v>
      </c>
      <c r="Z50" s="166">
        <f t="shared" ref="Z50" si="75">SUM(Z45:Z49)</f>
        <v>32934986</v>
      </c>
      <c r="AA50" s="240">
        <f t="shared" si="67"/>
        <v>0.15740230462664317</v>
      </c>
      <c r="AB50" s="241">
        <f t="shared" si="67"/>
        <v>0.12605416242977976</v>
      </c>
      <c r="AC50" s="242">
        <f t="shared" si="67"/>
        <v>0.23347392919946941</v>
      </c>
      <c r="AD50" s="242">
        <f t="shared" si="67"/>
        <v>0.58729895588452974</v>
      </c>
      <c r="AE50" s="242">
        <f t="shared" si="67"/>
        <v>0.15500600236374379</v>
      </c>
      <c r="AF50" s="242">
        <f t="shared" si="67"/>
        <v>0.38436589468225496</v>
      </c>
      <c r="AG50" s="242">
        <f t="shared" si="67"/>
        <v>0.32975962514820423</v>
      </c>
      <c r="AH50" s="242">
        <f t="shared" si="67"/>
        <v>0.39287433241473757</v>
      </c>
      <c r="AI50" s="242">
        <f t="shared" si="67"/>
        <v>0.22344888376292185</v>
      </c>
      <c r="AJ50" s="242">
        <f t="shared" si="67"/>
        <v>0.31787421897912022</v>
      </c>
      <c r="AK50" s="242">
        <f t="shared" si="67"/>
        <v>0.25751547768556687</v>
      </c>
      <c r="AL50" s="243"/>
      <c r="AM50" s="48">
        <f t="shared" si="69"/>
        <v>4161399.18</v>
      </c>
      <c r="AN50" s="167">
        <f t="shared" si="69"/>
        <v>3543313.94</v>
      </c>
      <c r="AO50" s="168">
        <f t="shared" si="69"/>
        <v>4795061.7100000009</v>
      </c>
      <c r="AP50" s="168">
        <f t="shared" ref="AP50:AQ50" si="76">SUM(AP45:AP49)</f>
        <v>8856640.209999999</v>
      </c>
      <c r="AQ50" s="168">
        <f t="shared" si="76"/>
        <v>2699980.4999999991</v>
      </c>
      <c r="AR50" s="168">
        <f t="shared" ref="AR50:AS50" si="77">SUM(AR45:AR49)</f>
        <v>6770789.25</v>
      </c>
      <c r="AS50" s="168">
        <f t="shared" si="77"/>
        <v>7048463.1999999993</v>
      </c>
      <c r="AT50" s="168">
        <f t="shared" ref="AT50:AU50" si="78">SUM(AT45:AT49)</f>
        <v>6831334.1799999997</v>
      </c>
      <c r="AU50" s="168">
        <f t="shared" si="78"/>
        <v>4071428.1200000006</v>
      </c>
      <c r="AV50" s="168">
        <f t="shared" ref="AV50:AW50" si="79">SUM(AV45:AV49)</f>
        <v>6147970.2300000004</v>
      </c>
      <c r="AW50" s="168">
        <f t="shared" si="79"/>
        <v>5832587.8399999999</v>
      </c>
      <c r="AX50" s="169"/>
    </row>
    <row r="51" spans="1:5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24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55"/>
      <c r="AX51" s="56"/>
    </row>
    <row r="52" spans="1:50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45">
        <f>'NECO-ELECTRIC'!Z52+'NECO-GAS'!Z52</f>
        <v>10650647</v>
      </c>
      <c r="AA52" s="207">
        <f t="shared" ref="AA52:AK57" si="80">IF(ISERROR((O52-C52)/C52)=TRUE,0,(O52-C52)/C52)</f>
        <v>0.54623690188001672</v>
      </c>
      <c r="AB52" s="207">
        <f t="shared" si="80"/>
        <v>0.5150245086908245</v>
      </c>
      <c r="AC52" s="207">
        <f t="shared" si="80"/>
        <v>0.42138256895704468</v>
      </c>
      <c r="AD52" s="207">
        <f t="shared" si="80"/>
        <v>0.70375238038205956</v>
      </c>
      <c r="AE52" s="207">
        <f t="shared" si="80"/>
        <v>0.89402243046401964</v>
      </c>
      <c r="AF52" s="207">
        <f t="shared" si="80"/>
        <v>0.66645615369120292</v>
      </c>
      <c r="AG52" s="207">
        <f t="shared" si="80"/>
        <v>0.93691398950171667</v>
      </c>
      <c r="AH52" s="207">
        <f t="shared" si="80"/>
        <v>0.8941845328907303</v>
      </c>
      <c r="AI52" s="207">
        <f t="shared" si="80"/>
        <v>0.72700046176627953</v>
      </c>
      <c r="AJ52" s="207">
        <f t="shared" si="80"/>
        <v>0.55564442243243739</v>
      </c>
      <c r="AK52" s="207">
        <f t="shared" si="80"/>
        <v>0.38122357886104719</v>
      </c>
      <c r="AL52" s="239"/>
      <c r="AM52" s="46">
        <f t="shared" ref="AM52:AW56" si="81">O52-C52</f>
        <v>3812624</v>
      </c>
      <c r="AN52" s="72">
        <f t="shared" si="81"/>
        <v>4066840.0300000003</v>
      </c>
      <c r="AO52" s="73">
        <f t="shared" si="81"/>
        <v>3351539.41</v>
      </c>
      <c r="AP52" s="73">
        <f t="shared" si="81"/>
        <v>4291117.6899999995</v>
      </c>
      <c r="AQ52" s="73">
        <f t="shared" si="81"/>
        <v>4086746.6799999997</v>
      </c>
      <c r="AR52" s="73">
        <f t="shared" si="81"/>
        <v>2857142.51</v>
      </c>
      <c r="AS52" s="73">
        <f t="shared" si="81"/>
        <v>4391862.53</v>
      </c>
      <c r="AT52" s="73">
        <f t="shared" si="81"/>
        <v>5224339.16</v>
      </c>
      <c r="AU52" s="73">
        <f t="shared" si="81"/>
        <v>4209463.7300000004</v>
      </c>
      <c r="AV52" s="73">
        <f t="shared" si="81"/>
        <v>2996554.5199999996</v>
      </c>
      <c r="AW52" s="73">
        <f t="shared" si="81"/>
        <v>2462101.9900000002</v>
      </c>
      <c r="AX52" s="47"/>
    </row>
    <row r="53" spans="1:50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45">
        <f>'NECO-ELECTRIC'!Z53+'NECO-GAS'!Z53</f>
        <v>1709130</v>
      </c>
      <c r="AA53" s="207">
        <f t="shared" si="80"/>
        <v>-8.3178263353793677E-2</v>
      </c>
      <c r="AB53" s="207">
        <f t="shared" si="80"/>
        <v>-0.21567419003083974</v>
      </c>
      <c r="AC53" s="207">
        <f t="shared" si="80"/>
        <v>-0.21886565037859701</v>
      </c>
      <c r="AD53" s="207">
        <f t="shared" si="80"/>
        <v>6.0901687058075417E-3</v>
      </c>
      <c r="AE53" s="207">
        <f t="shared" si="80"/>
        <v>0.19552904744814231</v>
      </c>
      <c r="AF53" s="207">
        <f t="shared" si="80"/>
        <v>7.3299280136912406E-2</v>
      </c>
      <c r="AG53" s="207">
        <f t="shared" si="80"/>
        <v>0.12970497471077086</v>
      </c>
      <c r="AH53" s="207">
        <f t="shared" si="80"/>
        <v>7.0893366991137624E-3</v>
      </c>
      <c r="AI53" s="207">
        <f t="shared" si="80"/>
        <v>-4.3700486487401519E-2</v>
      </c>
      <c r="AJ53" s="207">
        <f t="shared" si="80"/>
        <v>-0.22170237685894065</v>
      </c>
      <c r="AK53" s="207">
        <f t="shared" si="80"/>
        <v>-0.2411795487600506</v>
      </c>
      <c r="AL53" s="239"/>
      <c r="AM53" s="46">
        <f t="shared" si="81"/>
        <v>-219689.08999999985</v>
      </c>
      <c r="AN53" s="72">
        <f t="shared" si="81"/>
        <v>-610234.48</v>
      </c>
      <c r="AO53" s="73">
        <f t="shared" si="81"/>
        <v>-552795.41000000015</v>
      </c>
      <c r="AP53" s="73">
        <f t="shared" si="81"/>
        <v>11147.430000000168</v>
      </c>
      <c r="AQ53" s="73">
        <f t="shared" si="81"/>
        <v>264794.35999999987</v>
      </c>
      <c r="AR53" s="73">
        <f t="shared" si="81"/>
        <v>89850.239999999991</v>
      </c>
      <c r="AS53" s="73">
        <f t="shared" si="81"/>
        <v>173982.55000000005</v>
      </c>
      <c r="AT53" s="73">
        <f t="shared" si="81"/>
        <v>11520.719999999972</v>
      </c>
      <c r="AU53" s="73">
        <f t="shared" si="81"/>
        <v>-68229.229999999981</v>
      </c>
      <c r="AV53" s="73">
        <f t="shared" si="81"/>
        <v>-341655.42999999993</v>
      </c>
      <c r="AW53" s="73">
        <f t="shared" si="81"/>
        <v>-446027.75</v>
      </c>
      <c r="AX53" s="47"/>
    </row>
    <row r="54" spans="1:50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45">
        <f>'NECO-ELECTRIC'!Z54+'NECO-GAS'!Z54</f>
        <v>1136598</v>
      </c>
      <c r="AA54" s="207">
        <f t="shared" si="80"/>
        <v>0.65391145841376408</v>
      </c>
      <c r="AB54" s="207">
        <f t="shared" si="80"/>
        <v>1.4010615529670887</v>
      </c>
      <c r="AC54" s="207">
        <f t="shared" si="80"/>
        <v>1.0803564277232509</v>
      </c>
      <c r="AD54" s="207">
        <f t="shared" si="80"/>
        <v>1.0155620488788772</v>
      </c>
      <c r="AE54" s="207">
        <f t="shared" si="80"/>
        <v>1.0547825648303306</v>
      </c>
      <c r="AF54" s="207">
        <f t="shared" si="80"/>
        <v>0.63996260245117698</v>
      </c>
      <c r="AG54" s="207">
        <f t="shared" si="80"/>
        <v>0.68524855324868383</v>
      </c>
      <c r="AH54" s="207">
        <f t="shared" si="80"/>
        <v>0.54725132483247807</v>
      </c>
      <c r="AI54" s="207">
        <f t="shared" si="80"/>
        <v>0.61565062757583455</v>
      </c>
      <c r="AJ54" s="207">
        <f t="shared" si="80"/>
        <v>0.64901466690104292</v>
      </c>
      <c r="AK54" s="207">
        <f t="shared" si="80"/>
        <v>0.2063418643263675</v>
      </c>
      <c r="AL54" s="239"/>
      <c r="AM54" s="46">
        <f t="shared" si="81"/>
        <v>445886.51</v>
      </c>
      <c r="AN54" s="72">
        <f t="shared" si="81"/>
        <v>1047949.6699999999</v>
      </c>
      <c r="AO54" s="73">
        <f t="shared" si="81"/>
        <v>887404.37</v>
      </c>
      <c r="AP54" s="73">
        <f t="shared" si="81"/>
        <v>635756.03</v>
      </c>
      <c r="AQ54" s="73">
        <f t="shared" si="81"/>
        <v>505173.68</v>
      </c>
      <c r="AR54" s="73">
        <f t="shared" si="81"/>
        <v>329544.16000000003</v>
      </c>
      <c r="AS54" s="73">
        <f t="shared" si="81"/>
        <v>380913.53999999992</v>
      </c>
      <c r="AT54" s="73">
        <f t="shared" si="81"/>
        <v>377257.70999999996</v>
      </c>
      <c r="AU54" s="73">
        <f t="shared" si="81"/>
        <v>406796.81000000006</v>
      </c>
      <c r="AV54" s="73">
        <f t="shared" si="81"/>
        <v>372796.77</v>
      </c>
      <c r="AW54" s="73">
        <f t="shared" si="81"/>
        <v>172408.27000000002</v>
      </c>
      <c r="AX54" s="47"/>
    </row>
    <row r="55" spans="1:50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45">
        <f>'NECO-ELECTRIC'!Z55+'NECO-GAS'!Z55</f>
        <v>1030550</v>
      </c>
      <c r="AA55" s="207">
        <f t="shared" si="80"/>
        <v>0.5818487578376994</v>
      </c>
      <c r="AB55" s="207">
        <f t="shared" si="80"/>
        <v>1.2656189987925301</v>
      </c>
      <c r="AC55" s="207">
        <f t="shared" si="80"/>
        <v>1.0084355456194316</v>
      </c>
      <c r="AD55" s="207">
        <f t="shared" si="80"/>
        <v>1.3505577418380426</v>
      </c>
      <c r="AE55" s="207">
        <f t="shared" si="80"/>
        <v>1.0607522217065621</v>
      </c>
      <c r="AF55" s="207">
        <f t="shared" si="80"/>
        <v>0.70476463068357986</v>
      </c>
      <c r="AG55" s="207">
        <f t="shared" si="80"/>
        <v>0.94754111796066531</v>
      </c>
      <c r="AH55" s="207">
        <f t="shared" si="80"/>
        <v>0.8297411956495705</v>
      </c>
      <c r="AI55" s="207">
        <f t="shared" si="80"/>
        <v>0.81898554133531098</v>
      </c>
      <c r="AJ55" s="207">
        <f t="shared" si="80"/>
        <v>0.63069905232764711</v>
      </c>
      <c r="AK55" s="207">
        <f t="shared" si="80"/>
        <v>0.46609582889548112</v>
      </c>
      <c r="AL55" s="239"/>
      <c r="AM55" s="46">
        <f t="shared" si="81"/>
        <v>334391.21000000008</v>
      </c>
      <c r="AN55" s="72">
        <f t="shared" si="81"/>
        <v>938478.56</v>
      </c>
      <c r="AO55" s="73">
        <f t="shared" si="81"/>
        <v>794072.2</v>
      </c>
      <c r="AP55" s="73">
        <f t="shared" si="81"/>
        <v>711030.92999999993</v>
      </c>
      <c r="AQ55" s="73">
        <f t="shared" si="81"/>
        <v>523000.33999999997</v>
      </c>
      <c r="AR55" s="73">
        <f t="shared" si="81"/>
        <v>360850.45</v>
      </c>
      <c r="AS55" s="73">
        <f t="shared" si="81"/>
        <v>438877.67000000004</v>
      </c>
      <c r="AT55" s="73">
        <f t="shared" si="81"/>
        <v>417116.83999999997</v>
      </c>
      <c r="AU55" s="73">
        <f t="shared" si="81"/>
        <v>476738.91999999993</v>
      </c>
      <c r="AV55" s="73">
        <f t="shared" si="81"/>
        <v>354574.75</v>
      </c>
      <c r="AW55" s="73">
        <f t="shared" si="81"/>
        <v>262362.68999999994</v>
      </c>
      <c r="AX55" s="47"/>
    </row>
    <row r="56" spans="1:50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45">
        <f>'NECO-ELECTRIC'!Z56+'NECO-GAS'!Z56</f>
        <v>1028762</v>
      </c>
      <c r="AA56" s="207">
        <f t="shared" si="80"/>
        <v>0.54980170053725019</v>
      </c>
      <c r="AB56" s="207">
        <f t="shared" si="80"/>
        <v>1.0561276098250105</v>
      </c>
      <c r="AC56" s="207">
        <f t="shared" si="80"/>
        <v>0.31732174310406347</v>
      </c>
      <c r="AD56" s="207">
        <f t="shared" si="80"/>
        <v>1.0033796369629999</v>
      </c>
      <c r="AE56" s="207">
        <f t="shared" si="80"/>
        <v>3.2084643074389292</v>
      </c>
      <c r="AF56" s="207">
        <f t="shared" si="80"/>
        <v>3.4265819493646203</v>
      </c>
      <c r="AG56" s="207">
        <f t="shared" si="80"/>
        <v>0.67053888643094173</v>
      </c>
      <c r="AH56" s="207">
        <f t="shared" si="80"/>
        <v>1.8859797593069791</v>
      </c>
      <c r="AI56" s="207">
        <f t="shared" si="80"/>
        <v>1.2022921234688702</v>
      </c>
      <c r="AJ56" s="207">
        <f t="shared" si="80"/>
        <v>3.0974073286484578</v>
      </c>
      <c r="AK56" s="207">
        <f t="shared" si="80"/>
        <v>0.40464514201644936</v>
      </c>
      <c r="AL56" s="239"/>
      <c r="AM56" s="46">
        <f t="shared" si="81"/>
        <v>256631.65999999997</v>
      </c>
      <c r="AN56" s="72">
        <f t="shared" si="81"/>
        <v>535212.87</v>
      </c>
      <c r="AO56" s="73">
        <f t="shared" si="81"/>
        <v>189906.68999999994</v>
      </c>
      <c r="AP56" s="73">
        <f t="shared" si="81"/>
        <v>318622.09999999998</v>
      </c>
      <c r="AQ56" s="73">
        <f t="shared" si="81"/>
        <v>968251.61</v>
      </c>
      <c r="AR56" s="73">
        <f t="shared" si="81"/>
        <v>1054325</v>
      </c>
      <c r="AS56" s="73">
        <f t="shared" si="81"/>
        <v>202284.49</v>
      </c>
      <c r="AT56" s="73">
        <f t="shared" si="81"/>
        <v>541783.17999999993</v>
      </c>
      <c r="AU56" s="73">
        <f t="shared" si="81"/>
        <v>258750.59000000003</v>
      </c>
      <c r="AV56" s="73">
        <f t="shared" si="81"/>
        <v>751595.8</v>
      </c>
      <c r="AW56" s="73">
        <f t="shared" si="81"/>
        <v>282924.45999999996</v>
      </c>
      <c r="AX56" s="47"/>
    </row>
    <row r="57" spans="1:50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O57" si="82">SUM(D52:D56)</f>
        <v>12722083.35</v>
      </c>
      <c r="E57" s="165">
        <f t="shared" si="82"/>
        <v>12686699.740000002</v>
      </c>
      <c r="F57" s="165">
        <f t="shared" si="82"/>
        <v>9397914.8200000022</v>
      </c>
      <c r="G57" s="165">
        <f t="shared" si="82"/>
        <v>7199199.330000001</v>
      </c>
      <c r="H57" s="165">
        <f t="shared" si="82"/>
        <v>6847515.6399999997</v>
      </c>
      <c r="I57" s="165">
        <f t="shared" si="82"/>
        <v>7349681.2199999997</v>
      </c>
      <c r="J57" s="165">
        <f t="shared" si="82"/>
        <v>8946995.3900000006</v>
      </c>
      <c r="K57" s="165">
        <f t="shared" si="82"/>
        <v>8809555.1799999997</v>
      </c>
      <c r="L57" s="165">
        <f t="shared" si="82"/>
        <v>8313240.5900000008</v>
      </c>
      <c r="M57" s="165">
        <f t="shared" si="82"/>
        <v>10405412.34</v>
      </c>
      <c r="N57" s="166">
        <f t="shared" si="82"/>
        <v>12049033.170000002</v>
      </c>
      <c r="O57" s="164">
        <f t="shared" si="82"/>
        <v>15974179.560000002</v>
      </c>
      <c r="P57" s="165">
        <f t="shared" ref="P57:R57" si="83">SUM(P52:P56)</f>
        <v>18700330</v>
      </c>
      <c r="Q57" s="165">
        <f t="shared" si="83"/>
        <v>17356827</v>
      </c>
      <c r="R57" s="165">
        <f t="shared" si="83"/>
        <v>15365589</v>
      </c>
      <c r="S57" s="165">
        <f t="shared" ref="S57:T57" si="84">SUM(S52:S56)</f>
        <v>13547166</v>
      </c>
      <c r="T57" s="165">
        <f t="shared" si="84"/>
        <v>11539228</v>
      </c>
      <c r="U57" s="165">
        <f t="shared" ref="U57:V57" si="85">SUM(U52:U56)</f>
        <v>12937602</v>
      </c>
      <c r="V57" s="165">
        <f t="shared" si="85"/>
        <v>15519013</v>
      </c>
      <c r="W57" s="165">
        <f t="shared" ref="W57" si="86">SUM(W52:W56)</f>
        <v>14093076</v>
      </c>
      <c r="X57" s="165">
        <f t="shared" ref="X57:Y57" si="87">SUM(X52:X56)</f>
        <v>12447107</v>
      </c>
      <c r="Y57" s="165">
        <f t="shared" si="87"/>
        <v>13139182</v>
      </c>
      <c r="Z57" s="166">
        <f t="shared" ref="Z57" si="88">SUM(Z52:Z56)</f>
        <v>15555687</v>
      </c>
      <c r="AA57" s="240">
        <f t="shared" si="80"/>
        <v>0.40811948693402822</v>
      </c>
      <c r="AB57" s="241">
        <f t="shared" si="80"/>
        <v>0.46991097963526551</v>
      </c>
      <c r="AC57" s="242">
        <f t="shared" si="80"/>
        <v>0.36811206662955176</v>
      </c>
      <c r="AD57" s="242">
        <f t="shared" si="80"/>
        <v>0.63499981584212706</v>
      </c>
      <c r="AE57" s="242">
        <f t="shared" si="80"/>
        <v>0.88176009289633017</v>
      </c>
      <c r="AF57" s="242">
        <f t="shared" si="80"/>
        <v>0.68517001006806033</v>
      </c>
      <c r="AG57" s="242">
        <f t="shared" si="80"/>
        <v>0.76029430566241629</v>
      </c>
      <c r="AH57" s="242">
        <f t="shared" si="80"/>
        <v>0.73455023988785118</v>
      </c>
      <c r="AI57" s="242">
        <f t="shared" si="80"/>
        <v>0.59974887631046092</v>
      </c>
      <c r="AJ57" s="242">
        <f t="shared" si="80"/>
        <v>0.49726293438116398</v>
      </c>
      <c r="AK57" s="242">
        <f t="shared" si="80"/>
        <v>0.26272574028527157</v>
      </c>
      <c r="AL57" s="243"/>
      <c r="AM57" s="48">
        <f t="shared" si="69"/>
        <v>4629844.29</v>
      </c>
      <c r="AN57" s="167">
        <f t="shared" si="82"/>
        <v>5978246.6500000013</v>
      </c>
      <c r="AO57" s="168">
        <f t="shared" si="82"/>
        <v>4670127.26</v>
      </c>
      <c r="AP57" s="168">
        <f t="shared" ref="AP57:AQ57" si="89">SUM(AP52:AP56)</f>
        <v>5967674.1799999988</v>
      </c>
      <c r="AQ57" s="168">
        <f t="shared" si="89"/>
        <v>6347966.669999999</v>
      </c>
      <c r="AR57" s="168">
        <f t="shared" ref="AR57:AS57" si="90">SUM(AR52:AR56)</f>
        <v>4691712.3600000003</v>
      </c>
      <c r="AS57" s="168">
        <f t="shared" si="90"/>
        <v>5587920.7800000003</v>
      </c>
      <c r="AT57" s="168">
        <f t="shared" ref="AT57:AU57" si="91">SUM(AT52:AT56)</f>
        <v>6572017.6099999994</v>
      </c>
      <c r="AU57" s="168">
        <f t="shared" si="91"/>
        <v>5283520.82</v>
      </c>
      <c r="AV57" s="168">
        <f t="shared" ref="AV57:AW57" si="92">SUM(AV52:AV56)</f>
        <v>4133866.41</v>
      </c>
      <c r="AW57" s="168">
        <f t="shared" si="92"/>
        <v>2733769.66</v>
      </c>
      <c r="AX57" s="169"/>
    </row>
    <row r="58" spans="1:5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24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55"/>
      <c r="AX58" s="56"/>
    </row>
    <row r="59" spans="1:50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45">
        <f>'NECO-ELECTRIC'!Z59+'NECO-GAS'!Z59</f>
        <v>72390046</v>
      </c>
      <c r="AA59" s="207">
        <f t="shared" ref="AA59:AK64" si="93">IF(ISERROR((O59-C59)/C59)=TRUE,0,(O59-C59)/C59)</f>
        <v>0.77782941814080564</v>
      </c>
      <c r="AB59" s="207">
        <f t="shared" si="93"/>
        <v>0.9421943614891205</v>
      </c>
      <c r="AC59" s="207">
        <f t="shared" si="93"/>
        <v>1.0936942333402846</v>
      </c>
      <c r="AD59" s="207">
        <f t="shared" si="93"/>
        <v>1.0381486754365952</v>
      </c>
      <c r="AE59" s="207">
        <f t="shared" si="93"/>
        <v>1.1173346029039153</v>
      </c>
      <c r="AF59" s="207">
        <f t="shared" si="93"/>
        <v>1.2627477940012419</v>
      </c>
      <c r="AG59" s="207">
        <f t="shared" si="93"/>
        <v>1.3218729888548386</v>
      </c>
      <c r="AH59" s="207">
        <f t="shared" si="93"/>
        <v>1.5151439152889232</v>
      </c>
      <c r="AI59" s="207">
        <f t="shared" si="93"/>
        <v>1.5031402457716954</v>
      </c>
      <c r="AJ59" s="207">
        <f t="shared" si="93"/>
        <v>1.5543969634613897</v>
      </c>
      <c r="AK59" s="207">
        <f t="shared" si="93"/>
        <v>1.450896764375788</v>
      </c>
      <c r="AL59" s="239"/>
      <c r="AM59" s="46">
        <f t="shared" ref="AM59:AW63" si="94">O59-C59</f>
        <v>14266314.82</v>
      </c>
      <c r="AN59" s="72">
        <f t="shared" si="94"/>
        <v>18718798.350000001</v>
      </c>
      <c r="AO59" s="73">
        <f t="shared" si="94"/>
        <v>23062080.829999998</v>
      </c>
      <c r="AP59" s="73">
        <f t="shared" si="94"/>
        <v>24112927.859999999</v>
      </c>
      <c r="AQ59" s="73">
        <f t="shared" si="94"/>
        <v>26824584.369999997</v>
      </c>
      <c r="AR59" s="73">
        <f t="shared" si="94"/>
        <v>30213762.299999997</v>
      </c>
      <c r="AS59" s="73">
        <f t="shared" si="94"/>
        <v>31464106.800000001</v>
      </c>
      <c r="AT59" s="73">
        <f t="shared" si="94"/>
        <v>36149280.920000002</v>
      </c>
      <c r="AU59" s="73">
        <f t="shared" si="94"/>
        <v>39428758.420000002</v>
      </c>
      <c r="AV59" s="73">
        <f t="shared" si="94"/>
        <v>42681030.509999998</v>
      </c>
      <c r="AW59" s="73">
        <f t="shared" si="94"/>
        <v>42082048.469999999</v>
      </c>
      <c r="AX59" s="47"/>
    </row>
    <row r="60" spans="1:50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45">
        <f>'NECO-ELECTRIC'!Z60+'NECO-GAS'!Z60</f>
        <v>17198044</v>
      </c>
      <c r="AA60" s="207">
        <f t="shared" si="93"/>
        <v>0.22908283719901587</v>
      </c>
      <c r="AB60" s="207">
        <f t="shared" si="93"/>
        <v>0.22306335470898445</v>
      </c>
      <c r="AC60" s="207">
        <f t="shared" si="93"/>
        <v>0.26479850387873449</v>
      </c>
      <c r="AD60" s="207">
        <f t="shared" si="93"/>
        <v>0.32622156572219263</v>
      </c>
      <c r="AE60" s="207">
        <f t="shared" si="93"/>
        <v>0.44338655699415597</v>
      </c>
      <c r="AF60" s="207">
        <f t="shared" si="93"/>
        <v>0.43996507700692905</v>
      </c>
      <c r="AG60" s="207">
        <f t="shared" si="93"/>
        <v>0.38461060123193669</v>
      </c>
      <c r="AH60" s="207">
        <f t="shared" si="93"/>
        <v>0.30079730298188145</v>
      </c>
      <c r="AI60" s="207">
        <f t="shared" si="93"/>
        <v>0.23939911605672473</v>
      </c>
      <c r="AJ60" s="207">
        <f t="shared" si="93"/>
        <v>0.21238672925307381</v>
      </c>
      <c r="AK60" s="207">
        <f t="shared" si="93"/>
        <v>0.13997917462976539</v>
      </c>
      <c r="AL60" s="239"/>
      <c r="AM60" s="46">
        <f t="shared" si="94"/>
        <v>2692725.3500000015</v>
      </c>
      <c r="AN60" s="72">
        <f t="shared" si="94"/>
        <v>2836401.83</v>
      </c>
      <c r="AO60" s="73">
        <f t="shared" si="94"/>
        <v>3368752.6300000008</v>
      </c>
      <c r="AP60" s="73">
        <f t="shared" si="94"/>
        <v>4093674.379999999</v>
      </c>
      <c r="AQ60" s="73">
        <f t="shared" si="94"/>
        <v>5531719.3499999996</v>
      </c>
      <c r="AR60" s="73">
        <f t="shared" si="94"/>
        <v>5550301.0800000001</v>
      </c>
      <c r="AS60" s="73">
        <f t="shared" si="94"/>
        <v>4894719.09</v>
      </c>
      <c r="AT60" s="73">
        <f t="shared" si="94"/>
        <v>3877021.66</v>
      </c>
      <c r="AU60" s="73">
        <f t="shared" si="94"/>
        <v>3289163.8599999994</v>
      </c>
      <c r="AV60" s="73">
        <f t="shared" si="94"/>
        <v>2989186.3900000006</v>
      </c>
      <c r="AW60" s="73">
        <f t="shared" si="94"/>
        <v>2060640.9899999984</v>
      </c>
      <c r="AX60" s="47"/>
    </row>
    <row r="61" spans="1:50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45">
        <f>'NECO-ELECTRIC'!Z61+'NECO-GAS'!Z61</f>
        <v>4706606</v>
      </c>
      <c r="AA61" s="207">
        <f t="shared" si="93"/>
        <v>0.73273040423556868</v>
      </c>
      <c r="AB61" s="207">
        <f t="shared" si="93"/>
        <v>1.2219012736586512</v>
      </c>
      <c r="AC61" s="207">
        <f t="shared" si="93"/>
        <v>1.7910108818232804</v>
      </c>
      <c r="AD61" s="207">
        <f t="shared" si="93"/>
        <v>2.1165508622584857</v>
      </c>
      <c r="AE61" s="207">
        <f t="shared" si="93"/>
        <v>2.3199142012566973</v>
      </c>
      <c r="AF61" s="207">
        <f t="shared" si="93"/>
        <v>2.5640090796965591</v>
      </c>
      <c r="AG61" s="207">
        <f t="shared" si="93"/>
        <v>2.3379259832828723</v>
      </c>
      <c r="AH61" s="207">
        <f t="shared" si="93"/>
        <v>1.9793200129544282</v>
      </c>
      <c r="AI61" s="207">
        <f t="shared" si="93"/>
        <v>1.8988655708856705</v>
      </c>
      <c r="AJ61" s="207">
        <f t="shared" si="93"/>
        <v>1.9622803635980886</v>
      </c>
      <c r="AK61" s="207">
        <f t="shared" si="93"/>
        <v>1.9485557494210559</v>
      </c>
      <c r="AL61" s="239"/>
      <c r="AM61" s="46">
        <f t="shared" si="94"/>
        <v>824517.08000000007</v>
      </c>
      <c r="AN61" s="72">
        <f t="shared" si="94"/>
        <v>1483098.8</v>
      </c>
      <c r="AO61" s="73">
        <f t="shared" si="94"/>
        <v>2339392.48</v>
      </c>
      <c r="AP61" s="73">
        <f t="shared" si="94"/>
        <v>2789482.26</v>
      </c>
      <c r="AQ61" s="73">
        <f t="shared" si="94"/>
        <v>3088710.87</v>
      </c>
      <c r="AR61" s="73">
        <f t="shared" si="94"/>
        <v>3276642.02</v>
      </c>
      <c r="AS61" s="73">
        <f t="shared" si="94"/>
        <v>2958764.87</v>
      </c>
      <c r="AT61" s="73">
        <f t="shared" si="94"/>
        <v>2603497.5300000003</v>
      </c>
      <c r="AU61" s="73">
        <f t="shared" si="94"/>
        <v>2729373.45</v>
      </c>
      <c r="AV61" s="73">
        <f t="shared" si="94"/>
        <v>2962726.48</v>
      </c>
      <c r="AW61" s="73">
        <f t="shared" si="94"/>
        <v>3033122.62</v>
      </c>
      <c r="AX61" s="47"/>
    </row>
    <row r="62" spans="1:50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45">
        <f>'NECO-ELECTRIC'!Z62+'NECO-GAS'!Z62</f>
        <v>2609981</v>
      </c>
      <c r="AA62" s="207">
        <f t="shared" si="93"/>
        <v>0.38619923760509095</v>
      </c>
      <c r="AB62" s="207">
        <f t="shared" si="93"/>
        <v>1.1099792583770045</v>
      </c>
      <c r="AC62" s="207">
        <f t="shared" si="93"/>
        <v>1.9788124902616875</v>
      </c>
      <c r="AD62" s="207">
        <f t="shared" si="93"/>
        <v>2.3073724329305523</v>
      </c>
      <c r="AE62" s="207">
        <f t="shared" si="93"/>
        <v>2.2776256456309234</v>
      </c>
      <c r="AF62" s="207">
        <f t="shared" si="93"/>
        <v>2.2766896761706978</v>
      </c>
      <c r="AG62" s="207">
        <f t="shared" si="93"/>
        <v>1.7502072501933983</v>
      </c>
      <c r="AH62" s="207">
        <f t="shared" si="93"/>
        <v>1.4855524250136252</v>
      </c>
      <c r="AI62" s="207">
        <f t="shared" si="93"/>
        <v>1.4827742766481182</v>
      </c>
      <c r="AJ62" s="207">
        <f t="shared" si="93"/>
        <v>1.492996491271432</v>
      </c>
      <c r="AK62" s="207">
        <f t="shared" si="93"/>
        <v>1.3577453628904534</v>
      </c>
      <c r="AL62" s="239"/>
      <c r="AM62" s="46">
        <f t="shared" si="94"/>
        <v>325822.82999999996</v>
      </c>
      <c r="AN62" s="72">
        <f t="shared" si="94"/>
        <v>922767.97</v>
      </c>
      <c r="AO62" s="73">
        <f t="shared" si="94"/>
        <v>1688708.23</v>
      </c>
      <c r="AP62" s="73">
        <f t="shared" si="94"/>
        <v>2030239.56</v>
      </c>
      <c r="AQ62" s="73">
        <f t="shared" si="94"/>
        <v>2129077.58</v>
      </c>
      <c r="AR62" s="73">
        <f t="shared" si="94"/>
        <v>2085902.33</v>
      </c>
      <c r="AS62" s="73">
        <f t="shared" si="94"/>
        <v>1755673.69</v>
      </c>
      <c r="AT62" s="73">
        <f t="shared" si="94"/>
        <v>1456527.88</v>
      </c>
      <c r="AU62" s="73">
        <f t="shared" si="94"/>
        <v>1556638.87</v>
      </c>
      <c r="AV62" s="73">
        <f t="shared" si="94"/>
        <v>1643018.9</v>
      </c>
      <c r="AW62" s="73">
        <f t="shared" si="94"/>
        <v>1512673.26</v>
      </c>
      <c r="AX62" s="47"/>
    </row>
    <row r="63" spans="1:50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45">
        <f>'NECO-ELECTRIC'!Z63+'NECO-GAS'!Z63</f>
        <v>1045100</v>
      </c>
      <c r="AA63" s="207">
        <f t="shared" si="93"/>
        <v>0.38652151523915385</v>
      </c>
      <c r="AB63" s="207">
        <f t="shared" si="93"/>
        <v>0.52651432064582249</v>
      </c>
      <c r="AC63" s="207">
        <f t="shared" si="93"/>
        <v>0.65400205507226172</v>
      </c>
      <c r="AD63" s="207">
        <f t="shared" si="93"/>
        <v>1.7160618792552853</v>
      </c>
      <c r="AE63" s="207">
        <f t="shared" si="93"/>
        <v>1.8148098213460919</v>
      </c>
      <c r="AF63" s="207">
        <f t="shared" si="93"/>
        <v>1.7390326714673836</v>
      </c>
      <c r="AG63" s="207">
        <f t="shared" si="93"/>
        <v>1.8531783747198753</v>
      </c>
      <c r="AH63" s="207">
        <f t="shared" si="93"/>
        <v>1.4731613788864728</v>
      </c>
      <c r="AI63" s="207">
        <f t="shared" si="93"/>
        <v>1.6189550064427574</v>
      </c>
      <c r="AJ63" s="207">
        <f t="shared" si="93"/>
        <v>1.6246138238388397</v>
      </c>
      <c r="AK63" s="207">
        <f t="shared" si="93"/>
        <v>1.6407901037131203</v>
      </c>
      <c r="AL63" s="239"/>
      <c r="AM63" s="46">
        <f t="shared" si="94"/>
        <v>90747.560000000056</v>
      </c>
      <c r="AN63" s="72">
        <f t="shared" si="94"/>
        <v>146421</v>
      </c>
      <c r="AO63" s="73">
        <f t="shared" si="94"/>
        <v>242745.57</v>
      </c>
      <c r="AP63" s="73">
        <f t="shared" si="94"/>
        <v>516402.18</v>
      </c>
      <c r="AQ63" s="73">
        <f t="shared" si="94"/>
        <v>664416.14</v>
      </c>
      <c r="AR63" s="73">
        <f t="shared" si="94"/>
        <v>826277.01</v>
      </c>
      <c r="AS63" s="73">
        <f t="shared" si="94"/>
        <v>816706.94</v>
      </c>
      <c r="AT63" s="73">
        <f t="shared" si="94"/>
        <v>698644.53</v>
      </c>
      <c r="AU63" s="73">
        <f t="shared" si="94"/>
        <v>733658.23</v>
      </c>
      <c r="AV63" s="73">
        <f t="shared" si="94"/>
        <v>809917.04</v>
      </c>
      <c r="AW63" s="73">
        <f t="shared" si="94"/>
        <v>687983.11</v>
      </c>
      <c r="AX63" s="47"/>
    </row>
    <row r="64" spans="1:50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O64" si="95">SUM(D59:D63)</f>
        <v>34906111.050000004</v>
      </c>
      <c r="E64" s="165">
        <f t="shared" si="95"/>
        <v>36339103.260000005</v>
      </c>
      <c r="F64" s="165">
        <f t="shared" si="95"/>
        <v>38274361.760000005</v>
      </c>
      <c r="G64" s="165">
        <f t="shared" si="95"/>
        <v>39115997.690000005</v>
      </c>
      <c r="H64" s="165">
        <f t="shared" si="95"/>
        <v>39211591.260000005</v>
      </c>
      <c r="I64" s="165">
        <f t="shared" si="95"/>
        <v>39238478.610000007</v>
      </c>
      <c r="J64" s="165">
        <f t="shared" si="95"/>
        <v>39517855.479999997</v>
      </c>
      <c r="K64" s="165">
        <f t="shared" si="95"/>
        <v>42910526.170000002</v>
      </c>
      <c r="L64" s="165">
        <f t="shared" si="95"/>
        <v>44641369.680000007</v>
      </c>
      <c r="M64" s="165">
        <f t="shared" si="95"/>
        <v>46815225.550000012</v>
      </c>
      <c r="N64" s="166">
        <f t="shared" si="95"/>
        <v>46761688.289999999</v>
      </c>
      <c r="O64" s="164">
        <f t="shared" si="95"/>
        <v>50499400.539999999</v>
      </c>
      <c r="P64" s="165">
        <f t="shared" ref="P64:R64" si="96">SUM(P59:P63)</f>
        <v>59013599</v>
      </c>
      <c r="Q64" s="165">
        <f t="shared" si="96"/>
        <v>67040783</v>
      </c>
      <c r="R64" s="165">
        <f t="shared" si="96"/>
        <v>71817088</v>
      </c>
      <c r="S64" s="165">
        <f t="shared" ref="S64:T64" si="97">SUM(S59:S63)</f>
        <v>77354506</v>
      </c>
      <c r="T64" s="165">
        <f t="shared" si="97"/>
        <v>81164476</v>
      </c>
      <c r="U64" s="165">
        <f t="shared" ref="U64:V64" si="98">SUM(U59:U63)</f>
        <v>81128450</v>
      </c>
      <c r="V64" s="165">
        <f t="shared" si="98"/>
        <v>84302828</v>
      </c>
      <c r="W64" s="165">
        <f t="shared" ref="W64" si="99">SUM(W59:W63)</f>
        <v>90648119</v>
      </c>
      <c r="X64" s="165">
        <f t="shared" ref="X64:Y64" si="100">SUM(X59:X63)</f>
        <v>95727249</v>
      </c>
      <c r="Y64" s="165">
        <f t="shared" si="100"/>
        <v>96191694</v>
      </c>
      <c r="Z64" s="166">
        <f t="shared" ref="Z64" si="101">SUM(Z59:Z63)</f>
        <v>97949777</v>
      </c>
      <c r="AA64" s="240">
        <f t="shared" si="93"/>
        <v>0.56348412846160389</v>
      </c>
      <c r="AB64" s="241">
        <f t="shared" si="93"/>
        <v>0.69063803514141375</v>
      </c>
      <c r="AC64" s="242">
        <f t="shared" si="93"/>
        <v>0.8448661905698327</v>
      </c>
      <c r="AD64" s="242">
        <f t="shared" si="93"/>
        <v>0.87637584789343304</v>
      </c>
      <c r="AE64" s="242">
        <f t="shared" si="93"/>
        <v>0.97756699478933806</v>
      </c>
      <c r="AF64" s="242">
        <f t="shared" si="93"/>
        <v>1.0699102839724945</v>
      </c>
      <c r="AG64" s="242">
        <f t="shared" si="93"/>
        <v>1.0675737916944681</v>
      </c>
      <c r="AH64" s="242">
        <f t="shared" si="93"/>
        <v>1.1332844856084283</v>
      </c>
      <c r="AI64" s="242">
        <f t="shared" si="93"/>
        <v>1.1124914348725636</v>
      </c>
      <c r="AJ64" s="242">
        <f t="shared" si="93"/>
        <v>1.1443618259519313</v>
      </c>
      <c r="AK64" s="242">
        <f t="shared" si="93"/>
        <v>1.0547096135906575</v>
      </c>
      <c r="AL64" s="243"/>
      <c r="AM64" s="48">
        <f t="shared" si="69"/>
        <v>18200127.639999997</v>
      </c>
      <c r="AN64" s="167">
        <f t="shared" si="95"/>
        <v>24107487.949999999</v>
      </c>
      <c r="AO64" s="168">
        <f t="shared" si="95"/>
        <v>30701679.740000002</v>
      </c>
      <c r="AP64" s="168">
        <f t="shared" ref="AP64:AQ64" si="102">SUM(AP59:AP63)</f>
        <v>33542726.239999998</v>
      </c>
      <c r="AQ64" s="168">
        <f t="shared" si="102"/>
        <v>38238508.309999995</v>
      </c>
      <c r="AR64" s="168">
        <f t="shared" ref="AR64:AS64" si="103">SUM(AR59:AR63)</f>
        <v>41952884.739999995</v>
      </c>
      <c r="AS64" s="168">
        <f t="shared" si="103"/>
        <v>41889971.389999993</v>
      </c>
      <c r="AT64" s="168">
        <f t="shared" ref="AT64:AU64" si="104">SUM(AT59:AT63)</f>
        <v>44784972.520000003</v>
      </c>
      <c r="AU64" s="168">
        <f t="shared" si="104"/>
        <v>47737592.829999998</v>
      </c>
      <c r="AV64" s="168">
        <f t="shared" ref="AV64:AW64" si="105">SUM(AV59:AV63)</f>
        <v>51085879.319999993</v>
      </c>
      <c r="AW64" s="168">
        <f t="shared" si="105"/>
        <v>49376468.449999988</v>
      </c>
      <c r="AX64" s="169"/>
    </row>
    <row r="65" spans="1:5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24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6"/>
    </row>
    <row r="66" spans="1:50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45">
        <f>'NECO-ELECTRIC'!Z66+'NECO-GAS'!Z66</f>
        <v>102100483</v>
      </c>
      <c r="AA66" s="207">
        <f t="shared" ref="AA66:AK71" si="106">IF(ISERROR((O66-C66)/C66)=TRUE,0,(O66-C66)/C66)</f>
        <v>0.5094928787059686</v>
      </c>
      <c r="AB66" s="207">
        <f t="shared" si="106"/>
        <v>0.55020193109635096</v>
      </c>
      <c r="AC66" s="207">
        <f t="shared" si="106"/>
        <v>0.72806324786421373</v>
      </c>
      <c r="AD66" s="207">
        <f t="shared" si="106"/>
        <v>0.89733587727305353</v>
      </c>
      <c r="AE66" s="207">
        <f t="shared" si="106"/>
        <v>0.84888983891917602</v>
      </c>
      <c r="AF66" s="207">
        <f t="shared" si="106"/>
        <v>0.9439114993589921</v>
      </c>
      <c r="AG66" s="207">
        <f t="shared" si="106"/>
        <v>1.0265406148296705</v>
      </c>
      <c r="AH66" s="207">
        <f t="shared" si="106"/>
        <v>1.1245494713230288</v>
      </c>
      <c r="AI66" s="207">
        <f t="shared" si="106"/>
        <v>1.0835941189733185</v>
      </c>
      <c r="AJ66" s="207">
        <f t="shared" si="106"/>
        <v>1.1607904749391833</v>
      </c>
      <c r="AK66" s="207">
        <f t="shared" si="106"/>
        <v>0.98991127485019215</v>
      </c>
      <c r="AL66" s="239"/>
      <c r="AM66" s="46">
        <f t="shared" ref="AM66:AW70" si="107">O66-C66</f>
        <v>20868925.360000007</v>
      </c>
      <c r="AN66" s="72">
        <f t="shared" si="107"/>
        <v>24226180.719999999</v>
      </c>
      <c r="AO66" s="73">
        <f t="shared" si="107"/>
        <v>29910431.130000003</v>
      </c>
      <c r="AP66" s="73">
        <f t="shared" si="107"/>
        <v>34287823.489999995</v>
      </c>
      <c r="AQ66" s="73">
        <f t="shared" si="107"/>
        <v>32440338.420000002</v>
      </c>
      <c r="AR66" s="73">
        <f t="shared" si="107"/>
        <v>37241239.049999997</v>
      </c>
      <c r="AS66" s="73">
        <f t="shared" si="107"/>
        <v>42221376.149999999</v>
      </c>
      <c r="AT66" s="73">
        <f t="shared" si="107"/>
        <v>45747735.620000005</v>
      </c>
      <c r="AU66" s="73">
        <f t="shared" si="107"/>
        <v>46159510.039999999</v>
      </c>
      <c r="AV66" s="73">
        <f t="shared" si="107"/>
        <v>50576815.329999998</v>
      </c>
      <c r="AW66" s="73">
        <f t="shared" si="107"/>
        <v>48231196.299999997</v>
      </c>
      <c r="AX66" s="47"/>
    </row>
    <row r="67" spans="1:50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45">
        <f>'NECO-ELECTRIC'!Z67+'NECO-GAS'!Z67</f>
        <v>21419819</v>
      </c>
      <c r="AA67" s="207">
        <f t="shared" si="106"/>
        <v>9.1435340455292752E-2</v>
      </c>
      <c r="AB67" s="207">
        <f t="shared" si="106"/>
        <v>6.3035251055087047E-2</v>
      </c>
      <c r="AC67" s="207">
        <f t="shared" si="106"/>
        <v>0.13592106304208867</v>
      </c>
      <c r="AD67" s="207">
        <f t="shared" si="106"/>
        <v>0.27080257126756785</v>
      </c>
      <c r="AE67" s="207">
        <f t="shared" si="106"/>
        <v>0.36164048436791063</v>
      </c>
      <c r="AF67" s="207">
        <f t="shared" si="106"/>
        <v>0.36891236896710433</v>
      </c>
      <c r="AG67" s="207">
        <f t="shared" si="106"/>
        <v>0.32833826635166646</v>
      </c>
      <c r="AH67" s="207">
        <f t="shared" si="106"/>
        <v>0.22955981244356091</v>
      </c>
      <c r="AI67" s="207">
        <f t="shared" si="106"/>
        <v>0.16510011587128939</v>
      </c>
      <c r="AJ67" s="207">
        <f t="shared" si="106"/>
        <v>0.13518189070960404</v>
      </c>
      <c r="AK67" s="207">
        <f t="shared" si="106"/>
        <v>5.9066221209427984E-2</v>
      </c>
      <c r="AL67" s="239"/>
      <c r="AM67" s="46">
        <f t="shared" si="107"/>
        <v>1632633.5700000003</v>
      </c>
      <c r="AN67" s="72">
        <f t="shared" si="107"/>
        <v>1192774.8999999985</v>
      </c>
      <c r="AO67" s="73">
        <f t="shared" si="107"/>
        <v>2410970.7100000009</v>
      </c>
      <c r="AP67" s="73">
        <f t="shared" si="107"/>
        <v>4364969.5499999989</v>
      </c>
      <c r="AQ67" s="73">
        <f t="shared" si="107"/>
        <v>5622705.7100000009</v>
      </c>
      <c r="AR67" s="73">
        <f t="shared" si="107"/>
        <v>5779160.9500000011</v>
      </c>
      <c r="AS67" s="73">
        <f t="shared" si="107"/>
        <v>5306478.2200000007</v>
      </c>
      <c r="AT67" s="73">
        <f t="shared" si="107"/>
        <v>3769566.08</v>
      </c>
      <c r="AU67" s="73">
        <f t="shared" si="107"/>
        <v>2832272.5799999982</v>
      </c>
      <c r="AV67" s="73">
        <f t="shared" si="107"/>
        <v>2389352.6700000018</v>
      </c>
      <c r="AW67" s="73">
        <f t="shared" si="107"/>
        <v>1132831.8900000006</v>
      </c>
      <c r="AX67" s="47"/>
    </row>
    <row r="68" spans="1:50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45">
        <f>'NECO-ELECTRIC'!Z68+'NECO-GAS'!Z68</f>
        <v>8853244</v>
      </c>
      <c r="AA68" s="207">
        <f t="shared" si="106"/>
        <v>0.48439758694400475</v>
      </c>
      <c r="AB68" s="207">
        <f t="shared" si="106"/>
        <v>0.80532460608342782</v>
      </c>
      <c r="AC68" s="207">
        <f t="shared" si="106"/>
        <v>0.90432628292085027</v>
      </c>
      <c r="AD68" s="207">
        <f t="shared" si="106"/>
        <v>1.2357764211529167</v>
      </c>
      <c r="AE68" s="207">
        <f t="shared" si="106"/>
        <v>1.0058438769608571</v>
      </c>
      <c r="AF68" s="207">
        <f t="shared" si="106"/>
        <v>1.1686476341921832</v>
      </c>
      <c r="AG68" s="207">
        <f t="shared" si="106"/>
        <v>0.94087483256418714</v>
      </c>
      <c r="AH68" s="207">
        <f t="shared" si="106"/>
        <v>0.9552898974733055</v>
      </c>
      <c r="AI68" s="207">
        <f t="shared" si="106"/>
        <v>0.86378485868869825</v>
      </c>
      <c r="AJ68" s="207">
        <f t="shared" si="106"/>
        <v>0.99808896176623529</v>
      </c>
      <c r="AK68" s="207">
        <f t="shared" si="106"/>
        <v>0.81789072104323401</v>
      </c>
      <c r="AL68" s="239"/>
      <c r="AM68" s="46">
        <f t="shared" si="107"/>
        <v>1996694.7199999997</v>
      </c>
      <c r="AN68" s="72">
        <f t="shared" si="107"/>
        <v>3629867.88</v>
      </c>
      <c r="AO68" s="73">
        <f t="shared" si="107"/>
        <v>3653166.0999999996</v>
      </c>
      <c r="AP68" s="73">
        <f t="shared" si="107"/>
        <v>4040736.91</v>
      </c>
      <c r="AQ68" s="73">
        <f t="shared" si="107"/>
        <v>3546400.66</v>
      </c>
      <c r="AR68" s="73">
        <f t="shared" si="107"/>
        <v>3990033.53</v>
      </c>
      <c r="AS68" s="73">
        <f t="shared" si="107"/>
        <v>3572754.43</v>
      </c>
      <c r="AT68" s="73">
        <f t="shared" si="107"/>
        <v>3482970.8600000003</v>
      </c>
      <c r="AU68" s="73">
        <f t="shared" si="107"/>
        <v>3322300.7600000002</v>
      </c>
      <c r="AV68" s="73">
        <f t="shared" si="107"/>
        <v>3811934.15</v>
      </c>
      <c r="AW68" s="73">
        <f t="shared" si="107"/>
        <v>3591796.75</v>
      </c>
      <c r="AX68" s="47"/>
    </row>
    <row r="69" spans="1:50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45">
        <f>'NECO-ELECTRIC'!Z69+'NECO-GAS'!Z69</f>
        <v>7248842</v>
      </c>
      <c r="AA69" s="207">
        <f t="shared" si="106"/>
        <v>0.24803129042195626</v>
      </c>
      <c r="AB69" s="207">
        <f t="shared" si="106"/>
        <v>0.73022946153614676</v>
      </c>
      <c r="AC69" s="207">
        <f t="shared" si="106"/>
        <v>0.86380553569087315</v>
      </c>
      <c r="AD69" s="207">
        <f t="shared" si="106"/>
        <v>1.1792100532074452</v>
      </c>
      <c r="AE69" s="207">
        <f t="shared" si="106"/>
        <v>0.73595210606277917</v>
      </c>
      <c r="AF69" s="207">
        <f t="shared" si="106"/>
        <v>0.93753967985955833</v>
      </c>
      <c r="AG69" s="207">
        <f t="shared" si="106"/>
        <v>0.7341254253092212</v>
      </c>
      <c r="AH69" s="207">
        <f t="shared" si="106"/>
        <v>0.80601592703109859</v>
      </c>
      <c r="AI69" s="207">
        <f t="shared" si="106"/>
        <v>0.65542686050539234</v>
      </c>
      <c r="AJ69" s="207">
        <f t="shared" si="106"/>
        <v>0.69308873536985327</v>
      </c>
      <c r="AK69" s="207">
        <f t="shared" si="106"/>
        <v>0.74293606592846828</v>
      </c>
      <c r="AL69" s="239"/>
      <c r="AM69" s="46">
        <f t="shared" si="107"/>
        <v>1056319.71</v>
      </c>
      <c r="AN69" s="72">
        <f t="shared" si="107"/>
        <v>3435283.6799999997</v>
      </c>
      <c r="AO69" s="73">
        <f t="shared" si="107"/>
        <v>3294276.09</v>
      </c>
      <c r="AP69" s="73">
        <f t="shared" si="107"/>
        <v>3682465.75</v>
      </c>
      <c r="AQ69" s="73">
        <f t="shared" si="107"/>
        <v>2727960.17</v>
      </c>
      <c r="AR69" s="73">
        <f t="shared" si="107"/>
        <v>3025041.08</v>
      </c>
      <c r="AS69" s="73">
        <f t="shared" si="107"/>
        <v>2688527.2</v>
      </c>
      <c r="AT69" s="73">
        <f t="shared" si="107"/>
        <v>2690718.5199999996</v>
      </c>
      <c r="AU69" s="73">
        <f t="shared" si="107"/>
        <v>2572969.94</v>
      </c>
      <c r="AV69" s="73">
        <f t="shared" si="107"/>
        <v>2723234.62</v>
      </c>
      <c r="AW69" s="73">
        <f t="shared" si="107"/>
        <v>2870407.45</v>
      </c>
      <c r="AX69" s="47"/>
    </row>
    <row r="70" spans="1:50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45">
        <f>'NECO-ELECTRIC'!Z70+'NECO-GAS'!Z70</f>
        <v>6818061</v>
      </c>
      <c r="AA70" s="207">
        <f t="shared" si="106"/>
        <v>0.49803061823412537</v>
      </c>
      <c r="AB70" s="207">
        <f t="shared" si="106"/>
        <v>0.32051940666081385</v>
      </c>
      <c r="AC70" s="207">
        <f t="shared" si="106"/>
        <v>0.31072040571232279</v>
      </c>
      <c r="AD70" s="207">
        <f t="shared" si="106"/>
        <v>0.98051373615213444</v>
      </c>
      <c r="AE70" s="207">
        <f t="shared" si="106"/>
        <v>1.0769040049568412</v>
      </c>
      <c r="AF70" s="207">
        <f t="shared" si="106"/>
        <v>1.7656902763279367</v>
      </c>
      <c r="AG70" s="207">
        <f t="shared" si="106"/>
        <v>0.22953303186315302</v>
      </c>
      <c r="AH70" s="207">
        <f t="shared" si="106"/>
        <v>1.4134205203694434</v>
      </c>
      <c r="AI70" s="207">
        <f t="shared" si="106"/>
        <v>0.91299106329622381</v>
      </c>
      <c r="AJ70" s="207">
        <f t="shared" si="106"/>
        <v>0.56539310495371897</v>
      </c>
      <c r="AK70" s="207">
        <f t="shared" si="106"/>
        <v>0.57001774455610399</v>
      </c>
      <c r="AL70" s="239"/>
      <c r="AM70" s="46">
        <f t="shared" si="107"/>
        <v>1436797.75</v>
      </c>
      <c r="AN70" s="72">
        <f t="shared" si="107"/>
        <v>1144941.3599999999</v>
      </c>
      <c r="AO70" s="73">
        <f t="shared" si="107"/>
        <v>898028.6799999997</v>
      </c>
      <c r="AP70" s="73">
        <f t="shared" si="107"/>
        <v>1991047.9300000002</v>
      </c>
      <c r="AQ70" s="73">
        <f t="shared" si="107"/>
        <v>2949051.5199999996</v>
      </c>
      <c r="AR70" s="73">
        <f t="shared" si="107"/>
        <v>3379907.74</v>
      </c>
      <c r="AS70" s="73">
        <f t="shared" si="107"/>
        <v>737222.37000000011</v>
      </c>
      <c r="AT70" s="73">
        <f t="shared" si="107"/>
        <v>2497334.23</v>
      </c>
      <c r="AU70" s="73">
        <f t="shared" si="107"/>
        <v>2205487.4500000002</v>
      </c>
      <c r="AV70" s="73">
        <f t="shared" si="107"/>
        <v>1866381.19</v>
      </c>
      <c r="AW70" s="73">
        <f t="shared" si="107"/>
        <v>2116593.56</v>
      </c>
      <c r="AX70" s="47"/>
    </row>
    <row r="71" spans="1:50" s="150" customFormat="1" ht="15" thickBot="1" x14ac:dyDescent="0.4">
      <c r="A71" s="173"/>
      <c r="B71" s="57" t="s">
        <v>35</v>
      </c>
      <c r="C71" s="144">
        <f t="shared" ref="C71:R71" si="108">SUM(C66:C70)</f>
        <v>70081589.430000007</v>
      </c>
      <c r="D71" s="145">
        <f t="shared" si="108"/>
        <v>75737650.459999993</v>
      </c>
      <c r="E71" s="145">
        <f t="shared" si="108"/>
        <v>69563692.289999992</v>
      </c>
      <c r="F71" s="145">
        <f t="shared" si="108"/>
        <v>62752569.370000012</v>
      </c>
      <c r="G71" s="145">
        <f t="shared" si="108"/>
        <v>63733751.519999996</v>
      </c>
      <c r="H71" s="145">
        <f t="shared" si="108"/>
        <v>63674585.649999999</v>
      </c>
      <c r="I71" s="145">
        <f t="shared" si="108"/>
        <v>67962708.629999995</v>
      </c>
      <c r="J71" s="145">
        <f t="shared" si="108"/>
        <v>65852940.690000005</v>
      </c>
      <c r="K71" s="145">
        <f t="shared" si="108"/>
        <v>69940929.230000004</v>
      </c>
      <c r="L71" s="145">
        <f t="shared" si="108"/>
        <v>72295500.040000007</v>
      </c>
      <c r="M71" s="145">
        <f t="shared" si="108"/>
        <v>79870103.049999997</v>
      </c>
      <c r="N71" s="146">
        <f t="shared" si="108"/>
        <v>87239801.670000002</v>
      </c>
      <c r="O71" s="144">
        <f t="shared" si="108"/>
        <v>97072960.540000007</v>
      </c>
      <c r="P71" s="145">
        <f t="shared" si="108"/>
        <v>109366699</v>
      </c>
      <c r="Q71" s="145">
        <f t="shared" si="108"/>
        <v>109730565</v>
      </c>
      <c r="R71" s="145">
        <f t="shared" si="108"/>
        <v>111119613</v>
      </c>
      <c r="S71" s="145">
        <f t="shared" ref="S71:T71" si="109">SUM(S66:S70)</f>
        <v>111020208</v>
      </c>
      <c r="T71" s="145">
        <f t="shared" si="109"/>
        <v>117089968</v>
      </c>
      <c r="U71" s="145">
        <f t="shared" ref="U71:V71" si="110">SUM(U66:U70)</f>
        <v>122489067</v>
      </c>
      <c r="V71" s="145">
        <f t="shared" si="110"/>
        <v>124041266</v>
      </c>
      <c r="W71" s="145">
        <f t="shared" ref="W71" si="111">SUM(W66:W70)</f>
        <v>127033470</v>
      </c>
      <c r="X71" s="145">
        <f t="shared" ref="X71:Y71" si="112">SUM(X66:X70)</f>
        <v>133663218</v>
      </c>
      <c r="Y71" s="145">
        <f t="shared" si="112"/>
        <v>137812929</v>
      </c>
      <c r="Z71" s="146">
        <f t="shared" ref="Z71" si="113">SUM(Z66:Z70)</f>
        <v>146440449</v>
      </c>
      <c r="AA71" s="208">
        <f t="shared" si="106"/>
        <v>0.3851421083558606</v>
      </c>
      <c r="AB71" s="212">
        <f t="shared" si="106"/>
        <v>0.44402022423128662</v>
      </c>
      <c r="AC71" s="213">
        <f t="shared" si="106"/>
        <v>0.57741145398882354</v>
      </c>
      <c r="AD71" s="213">
        <f t="shared" si="106"/>
        <v>0.77075798035964915</v>
      </c>
      <c r="AE71" s="213">
        <f t="shared" si="106"/>
        <v>0.74193744055943822</v>
      </c>
      <c r="AF71" s="213">
        <f t="shared" si="106"/>
        <v>0.83888072147981074</v>
      </c>
      <c r="AG71" s="213">
        <f t="shared" si="106"/>
        <v>0.80229819365867749</v>
      </c>
      <c r="AH71" s="213">
        <f t="shared" si="106"/>
        <v>0.88361012735815592</v>
      </c>
      <c r="AI71" s="213">
        <f t="shared" si="106"/>
        <v>0.81629657195791294</v>
      </c>
      <c r="AJ71" s="213">
        <f t="shared" si="106"/>
        <v>0.84884561177453877</v>
      </c>
      <c r="AK71" s="213">
        <f t="shared" si="106"/>
        <v>0.72546326769763703</v>
      </c>
      <c r="AL71" s="214"/>
      <c r="AM71" s="39">
        <f t="shared" ref="AM71:AO71" si="114">SUM(AM66:AM70)</f>
        <v>26991371.110000007</v>
      </c>
      <c r="AN71" s="147">
        <f t="shared" si="114"/>
        <v>33629048.539999999</v>
      </c>
      <c r="AO71" s="148">
        <f t="shared" si="114"/>
        <v>40166872.710000001</v>
      </c>
      <c r="AP71" s="148">
        <f t="shared" ref="AP71:AQ71" si="115">SUM(AP66:AP70)</f>
        <v>48367043.629999988</v>
      </c>
      <c r="AQ71" s="148">
        <f t="shared" si="115"/>
        <v>47286456.480000004</v>
      </c>
      <c r="AR71" s="148">
        <f t="shared" ref="AR71:AS71" si="116">SUM(AR66:AR70)</f>
        <v>53415382.350000001</v>
      </c>
      <c r="AS71" s="148">
        <f t="shared" si="116"/>
        <v>54526358.369999997</v>
      </c>
      <c r="AT71" s="148">
        <f t="shared" ref="AT71:AU71" si="117">SUM(AT66:AT70)</f>
        <v>58188325.309999995</v>
      </c>
      <c r="AU71" s="148">
        <f t="shared" si="117"/>
        <v>57092540.769999996</v>
      </c>
      <c r="AV71" s="148">
        <f t="shared" ref="AV71:AW71" si="118">SUM(AV66:AV70)</f>
        <v>61367717.959999993</v>
      </c>
      <c r="AW71" s="148">
        <f t="shared" si="118"/>
        <v>57942825.950000003</v>
      </c>
      <c r="AX71" s="149"/>
    </row>
    <row r="72" spans="1:5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23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91"/>
    </row>
    <row r="73" spans="1:50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8">
        <f>'NECO-ELECTRIC'!V73+'NECO-GAS'!V73</f>
        <v>211584283.65000001</v>
      </c>
      <c r="W73" s="298">
        <f>'NECO-ELECTRIC'!W73+'NECO-GAS'!W73</f>
        <v>209571856.94999999</v>
      </c>
      <c r="X73" s="298">
        <f>'NECO-ELECTRIC'!X73+'NECO-GAS'!X73</f>
        <v>246189534.03</v>
      </c>
      <c r="Y73" s="292" t="s">
        <v>146</v>
      </c>
      <c r="Z73" s="330" t="s">
        <v>146</v>
      </c>
      <c r="AA73" s="236">
        <f t="shared" ref="AA73:AG73" si="119">IF(ISERROR((O73-C73)/C73)=TRUE,0,(O73-C73)/C73)</f>
        <v>-9.0427371850622773E-2</v>
      </c>
      <c r="AB73" s="237">
        <f t="shared" si="119"/>
        <v>0.10726225511899794</v>
      </c>
      <c r="AC73" s="237">
        <f t="shared" si="119"/>
        <v>9.4430160962300391E-2</v>
      </c>
      <c r="AD73" s="237">
        <f t="shared" si="119"/>
        <v>9.263099159232932E-2</v>
      </c>
      <c r="AE73" s="237">
        <f t="shared" si="119"/>
        <v>0.16749864506486642</v>
      </c>
      <c r="AF73" s="237">
        <f t="shared" si="119"/>
        <v>0.10949424536120875</v>
      </c>
      <c r="AG73" s="237">
        <f t="shared" si="119"/>
        <v>1.825500745697262E-2</v>
      </c>
      <c r="AH73" s="294">
        <f t="shared" ref="AH73:AK78" si="120">IF(ISERROR((V73-J73)/J73)=TRUE,"N/A",(V73-J73)/J73)</f>
        <v>0.10798511187240016</v>
      </c>
      <c r="AI73" s="294">
        <f t="shared" si="120"/>
        <v>0.11236163361259072</v>
      </c>
      <c r="AJ73" s="294">
        <f t="shared" si="120"/>
        <v>1.0712694181435809E-2</v>
      </c>
      <c r="AK73" s="294" t="str">
        <f t="shared" si="120"/>
        <v>N/A</v>
      </c>
      <c r="AL73" s="239"/>
      <c r="AM73" s="95">
        <f t="shared" ref="AM73:AS74" si="121">O73-C73</f>
        <v>-22603389.789999992</v>
      </c>
      <c r="AN73" s="116">
        <f t="shared" si="121"/>
        <v>21816376.400000006</v>
      </c>
      <c r="AO73" s="116">
        <f t="shared" si="121"/>
        <v>18686880.389999986</v>
      </c>
      <c r="AP73" s="116">
        <f t="shared" si="121"/>
        <v>18368493.379999995</v>
      </c>
      <c r="AQ73" s="116">
        <f t="shared" si="121"/>
        <v>45971826.870000005</v>
      </c>
      <c r="AR73" s="116">
        <f t="shared" si="121"/>
        <v>38075220.960000038</v>
      </c>
      <c r="AS73" s="116">
        <f t="shared" si="121"/>
        <v>4849322.4100000262</v>
      </c>
      <c r="AT73" s="296">
        <f t="shared" ref="AT73:AW77" si="122">IF(ISERROR(V73-J73)=TRUE,"N/A",V73-J73)</f>
        <v>20621172.879999995</v>
      </c>
      <c r="AU73" s="296">
        <f t="shared" si="122"/>
        <v>21169227.25</v>
      </c>
      <c r="AV73" s="296">
        <f t="shared" si="122"/>
        <v>2609399.4900000095</v>
      </c>
      <c r="AW73" s="296" t="str">
        <f t="shared" si="122"/>
        <v>N/A</v>
      </c>
      <c r="AX73" s="96"/>
    </row>
    <row r="74" spans="1:50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8">
        <f>'NECO-ELECTRIC'!V74+'NECO-GAS'!V74</f>
        <v>15123232.050000001</v>
      </c>
      <c r="W74" s="298">
        <f>'NECO-ELECTRIC'!W74+'NECO-GAS'!W74</f>
        <v>15769781.380000001</v>
      </c>
      <c r="X74" s="298">
        <f>'NECO-ELECTRIC'!X74+'NECO-GAS'!X74</f>
        <v>17529036.739999998</v>
      </c>
      <c r="Y74" s="292" t="s">
        <v>146</v>
      </c>
      <c r="Z74" s="330" t="s">
        <v>146</v>
      </c>
      <c r="AA74" s="236">
        <f t="shared" ref="AA74:AA78" si="123">IF(ISERROR((O74-C74)/C74)=TRUE,0,(O74-C74)/C74)</f>
        <v>-0.11072731035816188</v>
      </c>
      <c r="AB74" s="237">
        <f t="shared" ref="AB74:AG78" si="124">IF(ISERROR((P74-D74)/D74)=TRUE,0,(P74-D74)/D74)</f>
        <v>6.6358003114246167E-2</v>
      </c>
      <c r="AC74" s="237">
        <f t="shared" si="124"/>
        <v>8.248786011600838E-2</v>
      </c>
      <c r="AD74" s="237">
        <f t="shared" si="124"/>
        <v>6.7833713900154011E-2</v>
      </c>
      <c r="AE74" s="237">
        <f t="shared" si="124"/>
        <v>0.14028015105422842</v>
      </c>
      <c r="AF74" s="237">
        <f t="shared" si="124"/>
        <v>0.13997330387038209</v>
      </c>
      <c r="AG74" s="237">
        <f t="shared" si="124"/>
        <v>5.1117041681308359E-2</v>
      </c>
      <c r="AH74" s="294">
        <f t="shared" si="120"/>
        <v>5.0763185147141454E-2</v>
      </c>
      <c r="AI74" s="294">
        <f t="shared" si="120"/>
        <v>7.0020741693089805E-2</v>
      </c>
      <c r="AJ74" s="294">
        <f t="shared" si="120"/>
        <v>-9.8361484807047289E-2</v>
      </c>
      <c r="AK74" s="294" t="str">
        <f t="shared" si="120"/>
        <v>N/A</v>
      </c>
      <c r="AL74" s="239"/>
      <c r="AM74" s="95">
        <f t="shared" si="121"/>
        <v>-2338970.5600000024</v>
      </c>
      <c r="AN74" s="116">
        <f t="shared" si="121"/>
        <v>1162288.0599999987</v>
      </c>
      <c r="AO74" s="116">
        <f t="shared" si="121"/>
        <v>1367648.7099999972</v>
      </c>
      <c r="AP74" s="116">
        <f t="shared" si="121"/>
        <v>1079653.3000000007</v>
      </c>
      <c r="AQ74" s="116">
        <f t="shared" si="121"/>
        <v>2894108.4800000004</v>
      </c>
      <c r="AR74" s="116">
        <f t="shared" si="121"/>
        <v>3612795.3599999994</v>
      </c>
      <c r="AS74" s="116">
        <f t="shared" si="121"/>
        <v>984391.40999999642</v>
      </c>
      <c r="AT74" s="296">
        <f t="shared" si="122"/>
        <v>730615.08000000007</v>
      </c>
      <c r="AU74" s="296">
        <f t="shared" si="122"/>
        <v>1031953.6300000008</v>
      </c>
      <c r="AV74" s="296">
        <f t="shared" si="122"/>
        <v>-1912276.4300000034</v>
      </c>
      <c r="AW74" s="296" t="str">
        <f t="shared" si="122"/>
        <v>N/A</v>
      </c>
      <c r="AX74" s="96"/>
    </row>
    <row r="75" spans="1:50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8">
        <f>'NECO-ELECTRIC'!V75+'NECO-GAS'!V75</f>
        <v>53946577.960000001</v>
      </c>
      <c r="W75" s="298">
        <f>'NECO-ELECTRIC'!W75+'NECO-GAS'!W75</f>
        <v>46633915.07</v>
      </c>
      <c r="X75" s="298">
        <f>'NECO-ELECTRIC'!X75+'NECO-GAS'!X75</f>
        <v>55000107.700000003</v>
      </c>
      <c r="Y75" s="292" t="s">
        <v>146</v>
      </c>
      <c r="Z75" s="330" t="s">
        <v>146</v>
      </c>
      <c r="AA75" s="236">
        <f t="shared" si="123"/>
        <v>-2.6289594259122986E-2</v>
      </c>
      <c r="AB75" s="237">
        <f t="shared" si="124"/>
        <v>-4.7576374178852528E-2</v>
      </c>
      <c r="AC75" s="237">
        <f t="shared" si="124"/>
        <v>-4.7331024699059747E-2</v>
      </c>
      <c r="AD75" s="237">
        <f t="shared" si="124"/>
        <v>-8.1374527732929913E-2</v>
      </c>
      <c r="AE75" s="237">
        <f t="shared" si="124"/>
        <v>9.5064346132438769E-3</v>
      </c>
      <c r="AF75" s="237">
        <f t="shared" si="124"/>
        <v>-2.9763426153785025E-2</v>
      </c>
      <c r="AG75" s="237">
        <f t="shared" si="124"/>
        <v>-5.315492451544182E-2</v>
      </c>
      <c r="AH75" s="294">
        <f t="shared" si="120"/>
        <v>6.243245238463753E-2</v>
      </c>
      <c r="AI75" s="294">
        <f t="shared" si="120"/>
        <v>-9.9088792391155908E-3</v>
      </c>
      <c r="AJ75" s="294">
        <f t="shared" si="120"/>
        <v>-1.7547981984647566E-2</v>
      </c>
      <c r="AK75" s="294" t="str">
        <f t="shared" si="120"/>
        <v>N/A</v>
      </c>
      <c r="AL75" s="239"/>
      <c r="AM75" s="95">
        <f t="shared" ref="AM75:AM84" si="125">O75-C75</f>
        <v>-1590559.8500000015</v>
      </c>
      <c r="AN75" s="116">
        <f t="shared" ref="AN75:AS77" si="126">P75-D75</f>
        <v>-2633993.4699999988</v>
      </c>
      <c r="AO75" s="116">
        <f t="shared" si="126"/>
        <v>-2445263.4299999997</v>
      </c>
      <c r="AP75" s="116">
        <f t="shared" si="126"/>
        <v>-4359354.1600000039</v>
      </c>
      <c r="AQ75" s="116">
        <f t="shared" si="126"/>
        <v>561005.26999999583</v>
      </c>
      <c r="AR75" s="116">
        <f t="shared" si="126"/>
        <v>-2039553.0300000012</v>
      </c>
      <c r="AS75" s="116">
        <f t="shared" si="126"/>
        <v>-3184483.1600000039</v>
      </c>
      <c r="AT75" s="296">
        <f t="shared" si="122"/>
        <v>3170100.0399999991</v>
      </c>
      <c r="AU75" s="296">
        <f t="shared" si="122"/>
        <v>-466714.45000000298</v>
      </c>
      <c r="AV75" s="296">
        <f t="shared" si="122"/>
        <v>-982379.6799999997</v>
      </c>
      <c r="AW75" s="296" t="str">
        <f t="shared" si="122"/>
        <v>N/A</v>
      </c>
      <c r="AX75" s="96"/>
    </row>
    <row r="76" spans="1:50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8">
        <f>'NECO-ELECTRIC'!V76+'NECO-GAS'!V76</f>
        <v>100116130.90000001</v>
      </c>
      <c r="W76" s="298">
        <f>'NECO-ELECTRIC'!W76+'NECO-GAS'!W76</f>
        <v>88468219.129999995</v>
      </c>
      <c r="X76" s="298">
        <f>'NECO-ELECTRIC'!X76+'NECO-GAS'!X76</f>
        <v>103041251.87</v>
      </c>
      <c r="Y76" s="292" t="s">
        <v>146</v>
      </c>
      <c r="Z76" s="330" t="s">
        <v>146</v>
      </c>
      <c r="AA76" s="236">
        <f t="shared" si="123"/>
        <v>-4.4408693086809413E-2</v>
      </c>
      <c r="AB76" s="237">
        <f t="shared" si="124"/>
        <v>-5.3530731910523516E-2</v>
      </c>
      <c r="AC76" s="237">
        <f t="shared" si="124"/>
        <v>-0.17484362853006705</v>
      </c>
      <c r="AD76" s="237">
        <f t="shared" si="124"/>
        <v>-0.12383178786242663</v>
      </c>
      <c r="AE76" s="237">
        <f t="shared" si="124"/>
        <v>-6.9830902465485636E-2</v>
      </c>
      <c r="AF76" s="237">
        <f t="shared" si="124"/>
        <v>-5.5324812566610489E-2</v>
      </c>
      <c r="AG76" s="237">
        <f t="shared" si="124"/>
        <v>-0.10309915133279612</v>
      </c>
      <c r="AH76" s="294">
        <f t="shared" si="120"/>
        <v>-1.3623174149765995E-2</v>
      </c>
      <c r="AI76" s="294">
        <f t="shared" si="120"/>
        <v>-6.634304152200117E-2</v>
      </c>
      <c r="AJ76" s="294">
        <f t="shared" si="120"/>
        <v>-4.5395774075873398E-2</v>
      </c>
      <c r="AK76" s="294" t="str">
        <f t="shared" si="120"/>
        <v>N/A</v>
      </c>
      <c r="AL76" s="239"/>
      <c r="AM76" s="95">
        <f t="shared" si="125"/>
        <v>-4895008.5699999928</v>
      </c>
      <c r="AN76" s="116">
        <f t="shared" si="126"/>
        <v>-5418526.150000006</v>
      </c>
      <c r="AO76" s="116">
        <f t="shared" si="126"/>
        <v>-18029681.840000004</v>
      </c>
      <c r="AP76" s="116">
        <f t="shared" si="126"/>
        <v>-12607715.910000011</v>
      </c>
      <c r="AQ76" s="116">
        <f t="shared" si="126"/>
        <v>-8153727.9299999923</v>
      </c>
      <c r="AR76" s="116">
        <f t="shared" si="126"/>
        <v>-7400402.650000006</v>
      </c>
      <c r="AS76" s="116">
        <f t="shared" si="126"/>
        <v>-12047258.680000007</v>
      </c>
      <c r="AT76" s="296">
        <f t="shared" si="122"/>
        <v>-1382736.75</v>
      </c>
      <c r="AU76" s="296">
        <f t="shared" si="122"/>
        <v>-6286303.2100000083</v>
      </c>
      <c r="AV76" s="296">
        <f t="shared" si="122"/>
        <v>-4900080.3299999982</v>
      </c>
      <c r="AW76" s="296" t="str">
        <f t="shared" si="122"/>
        <v>N/A</v>
      </c>
      <c r="AX76" s="96"/>
    </row>
    <row r="77" spans="1:50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8">
        <f>'NECO-ELECTRIC'!V77+'NECO-GAS'!V77</f>
        <v>188505834.43000001</v>
      </c>
      <c r="W77" s="298">
        <f>'NECO-ELECTRIC'!W77+'NECO-GAS'!W77</f>
        <v>176949874.16</v>
      </c>
      <c r="X77" s="298">
        <f>'NECO-ELECTRIC'!X77+'NECO-GAS'!X77</f>
        <v>197508076.83000001</v>
      </c>
      <c r="Y77" s="292" t="s">
        <v>146</v>
      </c>
      <c r="Z77" s="330" t="s">
        <v>146</v>
      </c>
      <c r="AA77" s="236">
        <f t="shared" si="123"/>
        <v>3.3257505728383305E-2</v>
      </c>
      <c r="AB77" s="237">
        <f t="shared" si="124"/>
        <v>-3.8071964435174466E-2</v>
      </c>
      <c r="AC77" s="237">
        <f t="shared" si="124"/>
        <v>2.160222549539078E-2</v>
      </c>
      <c r="AD77" s="237">
        <f t="shared" si="124"/>
        <v>-7.5952037780550033E-3</v>
      </c>
      <c r="AE77" s="237">
        <f t="shared" si="124"/>
        <v>-7.996903560519858E-2</v>
      </c>
      <c r="AF77" s="237">
        <f t="shared" si="124"/>
        <v>-0.12614130980894123</v>
      </c>
      <c r="AG77" s="237">
        <f t="shared" si="124"/>
        <v>-8.3998192705035737E-2</v>
      </c>
      <c r="AH77" s="294">
        <f t="shared" si="120"/>
        <v>-1.2511522012543078E-2</v>
      </c>
      <c r="AI77" s="294">
        <f t="shared" si="120"/>
        <v>-0.10338847558833024</v>
      </c>
      <c r="AJ77" s="294">
        <f t="shared" si="120"/>
        <v>-2.9786173884946095E-2</v>
      </c>
      <c r="AK77" s="294" t="str">
        <f t="shared" si="120"/>
        <v>N/A</v>
      </c>
      <c r="AL77" s="239"/>
      <c r="AM77" s="95">
        <f t="shared" si="125"/>
        <v>6912606.6200000346</v>
      </c>
      <c r="AN77" s="116">
        <f t="shared" si="126"/>
        <v>-8196545.4900000095</v>
      </c>
      <c r="AO77" s="116">
        <f t="shared" si="126"/>
        <v>4114031.1200000048</v>
      </c>
      <c r="AP77" s="116">
        <f t="shared" si="126"/>
        <v>-1476073.5200000107</v>
      </c>
      <c r="AQ77" s="116">
        <f t="shared" si="126"/>
        <v>-17684265.069999993</v>
      </c>
      <c r="AR77" s="116">
        <f t="shared" si="126"/>
        <v>-30352555.219999999</v>
      </c>
      <c r="AS77" s="116">
        <f t="shared" si="126"/>
        <v>-18006488.930000007</v>
      </c>
      <c r="AT77" s="296">
        <f t="shared" si="122"/>
        <v>-2388377.1299999952</v>
      </c>
      <c r="AU77" s="296">
        <f t="shared" si="122"/>
        <v>-20404129.599999994</v>
      </c>
      <c r="AV77" s="296">
        <f t="shared" si="122"/>
        <v>-6063622.0199999809</v>
      </c>
      <c r="AW77" s="296" t="str">
        <f t="shared" si="122"/>
        <v>N/A</v>
      </c>
      <c r="AX77" s="96"/>
    </row>
    <row r="78" spans="1:50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27">SUM(D73:D77)</f>
        <v>592785313.74000001</v>
      </c>
      <c r="E78" s="159">
        <f t="shared" si="127"/>
        <v>559697706.73000002</v>
      </c>
      <c r="F78" s="159">
        <f t="shared" si="127"/>
        <v>563941240.91000009</v>
      </c>
      <c r="G78" s="159">
        <f t="shared" si="127"/>
        <v>692007820.33999991</v>
      </c>
      <c r="H78" s="159">
        <f t="shared" si="127"/>
        <v>816459518.86999989</v>
      </c>
      <c r="I78" s="159">
        <f t="shared" si="127"/>
        <v>676029239.82000005</v>
      </c>
      <c r="J78" s="159">
        <f t="shared" si="127"/>
        <v>548525284.87000012</v>
      </c>
      <c r="K78" s="159">
        <f t="shared" si="127"/>
        <v>542349613.06999993</v>
      </c>
      <c r="L78" s="159">
        <f t="shared" si="127"/>
        <v>630516966.13999999</v>
      </c>
      <c r="M78" s="159">
        <f t="shared" si="127"/>
        <v>611109624.79999995</v>
      </c>
      <c r="N78" s="160">
        <f t="shared" si="127"/>
        <v>639156700.75</v>
      </c>
      <c r="O78" s="158">
        <f t="shared" si="127"/>
        <v>625149073.34000003</v>
      </c>
      <c r="P78" s="159">
        <f t="shared" si="127"/>
        <v>599514913.09000003</v>
      </c>
      <c r="Q78" s="159">
        <f t="shared" si="127"/>
        <v>563391321.68000007</v>
      </c>
      <c r="R78" s="159">
        <f t="shared" ref="R78:S78" si="128">SUM(R73:R77)</f>
        <v>564946244</v>
      </c>
      <c r="S78" s="159">
        <f t="shared" si="128"/>
        <v>715596767.96000004</v>
      </c>
      <c r="T78" s="159">
        <f t="shared" ref="T78:U78" si="129">SUM(T73:T77)</f>
        <v>818355024.28999996</v>
      </c>
      <c r="U78" s="159">
        <f t="shared" si="129"/>
        <v>648624722.87</v>
      </c>
      <c r="V78" s="263">
        <f t="shared" ref="V78:W78" si="130">SUM(V73:V77)</f>
        <v>569276058.99000001</v>
      </c>
      <c r="W78" s="263">
        <f t="shared" si="130"/>
        <v>537393646.68999994</v>
      </c>
      <c r="X78" s="263">
        <f t="shared" ref="X78" si="131">SUM(X73:X77)</f>
        <v>619268007.17000008</v>
      </c>
      <c r="Y78" s="300" t="s">
        <v>146</v>
      </c>
      <c r="Z78" s="331" t="s">
        <v>146</v>
      </c>
      <c r="AA78" s="240">
        <f t="shared" si="123"/>
        <v>-3.7735363551068005E-2</v>
      </c>
      <c r="AB78" s="241">
        <f t="shared" si="124"/>
        <v>1.1352506875620194E-2</v>
      </c>
      <c r="AC78" s="241">
        <f t="shared" si="124"/>
        <v>6.5993033481944558E-3</v>
      </c>
      <c r="AD78" s="241">
        <f t="shared" si="124"/>
        <v>1.7821060371080461E-3</v>
      </c>
      <c r="AE78" s="241">
        <f t="shared" si="124"/>
        <v>3.4087689368033892E-2</v>
      </c>
      <c r="AF78" s="241">
        <f t="shared" si="124"/>
        <v>2.3216159236204418E-3</v>
      </c>
      <c r="AG78" s="241">
        <f t="shared" si="124"/>
        <v>-4.0537472842590051E-2</v>
      </c>
      <c r="AH78" s="295">
        <f t="shared" si="120"/>
        <v>3.7830114112092014E-2</v>
      </c>
      <c r="AI78" s="295">
        <f t="shared" si="120"/>
        <v>-9.137955039640341E-3</v>
      </c>
      <c r="AJ78" s="295">
        <f t="shared" si="120"/>
        <v>-1.7840850562460823E-2</v>
      </c>
      <c r="AK78" s="295" t="str">
        <f t="shared" si="120"/>
        <v>N/A</v>
      </c>
      <c r="AL78" s="243"/>
      <c r="AM78" s="97">
        <f t="shared" ref="AM78:AO85" si="132">SUM(AM73:AM77)</f>
        <v>-24515322.149999954</v>
      </c>
      <c r="AN78" s="155">
        <f t="shared" si="132"/>
        <v>6729599.3499999903</v>
      </c>
      <c r="AO78" s="155">
        <f t="shared" si="132"/>
        <v>3693614.9499999844</v>
      </c>
      <c r="AP78" s="155">
        <f t="shared" ref="AP78:AQ78" si="133">SUM(AP73:AP77)</f>
        <v>1005003.08999997</v>
      </c>
      <c r="AQ78" s="155">
        <f t="shared" si="133"/>
        <v>23588947.62000002</v>
      </c>
      <c r="AR78" s="155">
        <f t="shared" ref="AR78:AS78" si="134">SUM(AR73:AR77)</f>
        <v>1895505.4200000316</v>
      </c>
      <c r="AS78" s="155">
        <f t="shared" si="134"/>
        <v>-27404516.949999996</v>
      </c>
      <c r="AT78" s="297">
        <f>IF(AT77="N/A","N/A",SUM(AT73:AT77))</f>
        <v>20750774.119999997</v>
      </c>
      <c r="AU78" s="297">
        <f>IF(AU77="N/A","N/A",SUM(AU73:AU77))</f>
        <v>-4955966.3800000027</v>
      </c>
      <c r="AV78" s="297">
        <f>IF(AV77="N/A","N/A",SUM(AV73:AV77))</f>
        <v>-11248958.969999973</v>
      </c>
      <c r="AW78" s="297" t="str">
        <f>IF(AW77="N/A","N/A",SUM(AW73:AW77))</f>
        <v>N/A</v>
      </c>
      <c r="AX78" s="163"/>
    </row>
    <row r="79" spans="1:5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24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55"/>
      <c r="AX79" s="56"/>
    </row>
    <row r="80" spans="1:50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35">D94-D87</f>
        <v>63446326.799999997</v>
      </c>
      <c r="E80" s="114">
        <f t="shared" si="135"/>
        <v>56480258.689999998</v>
      </c>
      <c r="F80" s="114">
        <f t="shared" si="135"/>
        <v>49549105.670000002</v>
      </c>
      <c r="G80" s="114">
        <f t="shared" si="135"/>
        <v>66513964.099999994</v>
      </c>
      <c r="H80" s="114">
        <f t="shared" si="135"/>
        <v>73756186.170000002</v>
      </c>
      <c r="I80" s="114">
        <f t="shared" si="135"/>
        <v>61142720.060000002</v>
      </c>
      <c r="J80" s="114">
        <f t="shared" si="135"/>
        <v>58648425.109999999</v>
      </c>
      <c r="K80" s="114">
        <f t="shared" si="135"/>
        <v>55155205.150000006</v>
      </c>
      <c r="L80" s="114">
        <f t="shared" si="135"/>
        <v>82178103.019999996</v>
      </c>
      <c r="M80" s="114">
        <f t="shared" si="135"/>
        <v>102204275.78999999</v>
      </c>
      <c r="N80" s="115">
        <f t="shared" si="135"/>
        <v>77413039.180000007</v>
      </c>
      <c r="O80" s="267">
        <f t="shared" si="135"/>
        <v>79921737.659999996</v>
      </c>
      <c r="P80" s="266">
        <f t="shared" si="135"/>
        <v>72969145.609999999</v>
      </c>
      <c r="Q80" s="268">
        <f t="shared" si="135"/>
        <v>68517722.640000001</v>
      </c>
      <c r="R80" s="266">
        <f t="shared" ref="R80:U80" si="136">R94-R87</f>
        <v>55814230.609999999</v>
      </c>
      <c r="S80" s="266">
        <f t="shared" si="136"/>
        <v>84141583.919999987</v>
      </c>
      <c r="T80" s="266">
        <f t="shared" si="136"/>
        <v>86849020.599999994</v>
      </c>
      <c r="U80" s="266">
        <f t="shared" si="136"/>
        <v>69194888.849999994</v>
      </c>
      <c r="V80" s="266">
        <f t="shared" ref="V80:W80" si="137">V94-V87</f>
        <v>61204822</v>
      </c>
      <c r="W80" s="266">
        <f t="shared" si="137"/>
        <v>61603909.490000002</v>
      </c>
      <c r="X80" s="266">
        <f t="shared" ref="X80:Y80" si="138">X94-X87</f>
        <v>86434061.900000006</v>
      </c>
      <c r="Y80" s="266">
        <f t="shared" si="138"/>
        <v>106034210.69</v>
      </c>
      <c r="Z80" s="115">
        <f t="shared" ref="Z80" si="139">Z94-Z87</f>
        <v>48012058</v>
      </c>
      <c r="AA80" s="236">
        <f t="shared" ref="AA80:AK80" si="140">IF(ISERROR((O80-C80)/C80)=TRUE,0,(O80-C80)/C80)</f>
        <v>6.7573697863658718E-3</v>
      </c>
      <c r="AB80" s="237">
        <f t="shared" si="140"/>
        <v>0.1500925158365512</v>
      </c>
      <c r="AC80" s="238">
        <f t="shared" si="140"/>
        <v>0.213126926632354</v>
      </c>
      <c r="AD80" s="238">
        <f t="shared" si="140"/>
        <v>0.12644274513703846</v>
      </c>
      <c r="AE80" s="238">
        <f t="shared" si="140"/>
        <v>0.26502133888002616</v>
      </c>
      <c r="AF80" s="238">
        <f t="shared" si="140"/>
        <v>0.17751506836080747</v>
      </c>
      <c r="AG80" s="238">
        <f t="shared" si="140"/>
        <v>0.13169464462978278</v>
      </c>
      <c r="AH80" s="238">
        <f t="shared" si="140"/>
        <v>4.3588500206190796E-2</v>
      </c>
      <c r="AI80" s="238">
        <f t="shared" si="140"/>
        <v>0.11691923404984371</v>
      </c>
      <c r="AJ80" s="238">
        <f t="shared" si="140"/>
        <v>5.1789451491283771E-2</v>
      </c>
      <c r="AK80" s="238">
        <f t="shared" si="140"/>
        <v>3.7473333384499555E-2</v>
      </c>
      <c r="AL80" s="206"/>
      <c r="AM80" s="38">
        <f t="shared" ref="AM80:AW80" si="141">O80-C80</f>
        <v>536435.84000000358</v>
      </c>
      <c r="AN80" s="116">
        <f t="shared" si="141"/>
        <v>9522818.8100000024</v>
      </c>
      <c r="AO80" s="117">
        <f t="shared" si="141"/>
        <v>12037463.950000003</v>
      </c>
      <c r="AP80" s="117">
        <f t="shared" si="141"/>
        <v>6265124.9399999976</v>
      </c>
      <c r="AQ80" s="117">
        <f t="shared" si="141"/>
        <v>17627619.819999993</v>
      </c>
      <c r="AR80" s="117">
        <f t="shared" si="141"/>
        <v>13092834.429999992</v>
      </c>
      <c r="AS80" s="117">
        <f t="shared" si="141"/>
        <v>8052168.7899999917</v>
      </c>
      <c r="AT80" s="117">
        <f t="shared" si="141"/>
        <v>2556396.8900000006</v>
      </c>
      <c r="AU80" s="117">
        <f t="shared" si="141"/>
        <v>6448704.3399999961</v>
      </c>
      <c r="AV80" s="117">
        <f t="shared" si="141"/>
        <v>4255958.8800000101</v>
      </c>
      <c r="AW80" s="117">
        <f t="shared" si="141"/>
        <v>3829934.900000006</v>
      </c>
      <c r="AX80" s="118"/>
    </row>
    <row r="81" spans="1:50" s="41" customFormat="1" x14ac:dyDescent="0.35">
      <c r="A81" s="172"/>
      <c r="B81" s="42" t="s">
        <v>31</v>
      </c>
      <c r="C81" s="113">
        <f t="shared" ref="C81:Q84" si="142">C95-C88</f>
        <v>7002594.0600000005</v>
      </c>
      <c r="D81" s="114">
        <f t="shared" si="142"/>
        <v>4743494.32</v>
      </c>
      <c r="E81" s="114">
        <f t="shared" si="142"/>
        <v>3884361.1</v>
      </c>
      <c r="F81" s="114">
        <f t="shared" si="142"/>
        <v>3364875</v>
      </c>
      <c r="G81" s="114">
        <f t="shared" si="142"/>
        <v>3988077.68</v>
      </c>
      <c r="H81" s="114">
        <f t="shared" si="142"/>
        <v>4371286.84</v>
      </c>
      <c r="I81" s="114">
        <f t="shared" si="142"/>
        <v>3722652.65</v>
      </c>
      <c r="J81" s="114">
        <f t="shared" si="142"/>
        <v>3779840.8899999997</v>
      </c>
      <c r="K81" s="114">
        <f t="shared" si="142"/>
        <v>3988721.16</v>
      </c>
      <c r="L81" s="114">
        <f t="shared" si="142"/>
        <v>5570247.9100000001</v>
      </c>
      <c r="M81" s="114">
        <f t="shared" si="142"/>
        <v>6313906.9199999999</v>
      </c>
      <c r="N81" s="115">
        <f t="shared" si="142"/>
        <v>4977926.33</v>
      </c>
      <c r="O81" s="267">
        <f t="shared" si="142"/>
        <v>4342470.4000000004</v>
      </c>
      <c r="P81" s="266">
        <f t="shared" si="142"/>
        <v>4131649.96</v>
      </c>
      <c r="Q81" s="268">
        <f t="shared" si="142"/>
        <v>3665295.7300000004</v>
      </c>
      <c r="R81" s="266">
        <f t="shared" ref="R81:U81" si="143">R95-R88</f>
        <v>3256430.82</v>
      </c>
      <c r="S81" s="266">
        <f t="shared" si="143"/>
        <v>4395166.53</v>
      </c>
      <c r="T81" s="266">
        <f t="shared" si="143"/>
        <v>4541439.12</v>
      </c>
      <c r="U81" s="266">
        <f t="shared" si="143"/>
        <v>3825237.37</v>
      </c>
      <c r="V81" s="266">
        <f t="shared" ref="V81:W81" si="144">V95-V88</f>
        <v>2934290</v>
      </c>
      <c r="W81" s="266">
        <f t="shared" si="144"/>
        <v>3162695.58</v>
      </c>
      <c r="X81" s="266">
        <f t="shared" ref="X81:Y81" si="145">X95-X88</f>
        <v>4188159.83</v>
      </c>
      <c r="Y81" s="266">
        <f t="shared" si="145"/>
        <v>5508944.3100000005</v>
      </c>
      <c r="Z81" s="115">
        <f t="shared" ref="Z81" si="146">Z95-Z88</f>
        <v>2559264</v>
      </c>
      <c r="AA81" s="236">
        <f t="shared" ref="AA81:AA85" si="147">IF(ISERROR((O81-C81)/C81)=TRUE,0,(O81-C81)/C81)</f>
        <v>-0.37987689093604265</v>
      </c>
      <c r="AB81" s="237">
        <f t="shared" ref="AB81:AK85" si="148">IF(ISERROR((P81-D81)/D81)=TRUE,0,(P81-D81)/D81)</f>
        <v>-0.12898600034583793</v>
      </c>
      <c r="AC81" s="238">
        <f t="shared" si="148"/>
        <v>-5.6396757242780454E-2</v>
      </c>
      <c r="AD81" s="238">
        <f t="shared" si="148"/>
        <v>-3.2228293770199534E-2</v>
      </c>
      <c r="AE81" s="238">
        <f t="shared" si="148"/>
        <v>0.10207645955381693</v>
      </c>
      <c r="AF81" s="238">
        <f t="shared" si="148"/>
        <v>3.8924986217559743E-2</v>
      </c>
      <c r="AG81" s="238">
        <f t="shared" si="148"/>
        <v>2.7556887425422356E-2</v>
      </c>
      <c r="AH81" s="238">
        <f t="shared" si="148"/>
        <v>-0.22370012775855222</v>
      </c>
      <c r="AI81" s="238">
        <f t="shared" si="148"/>
        <v>-0.20709032967348362</v>
      </c>
      <c r="AJ81" s="238">
        <f t="shared" si="148"/>
        <v>-0.24811967121226389</v>
      </c>
      <c r="AK81" s="238">
        <f t="shared" si="148"/>
        <v>-0.12749041444532405</v>
      </c>
      <c r="AL81" s="206"/>
      <c r="AM81" s="38">
        <f t="shared" si="125"/>
        <v>-2660123.66</v>
      </c>
      <c r="AN81" s="116">
        <f t="shared" ref="AN81:AW84" si="149">P81-D81</f>
        <v>-611844.36000000034</v>
      </c>
      <c r="AO81" s="117">
        <f t="shared" si="149"/>
        <v>-219065.36999999965</v>
      </c>
      <c r="AP81" s="117">
        <f t="shared" si="149"/>
        <v>-108444.18000000017</v>
      </c>
      <c r="AQ81" s="117">
        <f t="shared" si="149"/>
        <v>407088.85000000009</v>
      </c>
      <c r="AR81" s="117">
        <f t="shared" si="149"/>
        <v>170152.28000000026</v>
      </c>
      <c r="AS81" s="117">
        <f t="shared" si="149"/>
        <v>102584.7200000002</v>
      </c>
      <c r="AT81" s="117">
        <f t="shared" si="149"/>
        <v>-845550.88999999966</v>
      </c>
      <c r="AU81" s="117">
        <f t="shared" si="149"/>
        <v>-826025.58000000007</v>
      </c>
      <c r="AV81" s="117">
        <f t="shared" si="149"/>
        <v>-1382088.08</v>
      </c>
      <c r="AW81" s="117">
        <f t="shared" si="149"/>
        <v>-804962.6099999994</v>
      </c>
      <c r="AX81" s="118"/>
    </row>
    <row r="82" spans="1:50" s="41" customFormat="1" x14ac:dyDescent="0.35">
      <c r="A82" s="172"/>
      <c r="B82" s="42" t="s">
        <v>32</v>
      </c>
      <c r="C82" s="113">
        <f t="shared" si="142"/>
        <v>15744904.050000001</v>
      </c>
      <c r="D82" s="114">
        <f t="shared" si="142"/>
        <v>12768911.220000001</v>
      </c>
      <c r="E82" s="114">
        <f t="shared" si="142"/>
        <v>10960820.25</v>
      </c>
      <c r="F82" s="114">
        <f t="shared" si="142"/>
        <v>9911362.6900000013</v>
      </c>
      <c r="G82" s="114">
        <f t="shared" si="142"/>
        <v>12000911.5</v>
      </c>
      <c r="H82" s="114">
        <f t="shared" si="142"/>
        <v>12741549.710000001</v>
      </c>
      <c r="I82" s="114">
        <f t="shared" si="142"/>
        <v>11547542.800000001</v>
      </c>
      <c r="J82" s="114">
        <f t="shared" si="142"/>
        <v>11379431.93</v>
      </c>
      <c r="K82" s="114">
        <f t="shared" si="142"/>
        <v>11242666.32</v>
      </c>
      <c r="L82" s="114">
        <f t="shared" si="142"/>
        <v>15097666.09</v>
      </c>
      <c r="M82" s="114">
        <f t="shared" si="142"/>
        <v>17897311.91</v>
      </c>
      <c r="N82" s="115">
        <f t="shared" si="142"/>
        <v>15355596.27</v>
      </c>
      <c r="O82" s="267">
        <f t="shared" si="142"/>
        <v>14849807.460000001</v>
      </c>
      <c r="P82" s="266">
        <f t="shared" si="142"/>
        <v>12516875.870000001</v>
      </c>
      <c r="Q82" s="268">
        <f t="shared" si="142"/>
        <v>10732077.67</v>
      </c>
      <c r="R82" s="266">
        <f t="shared" ref="R82:U82" si="150">R96-R89</f>
        <v>9480926.7699999996</v>
      </c>
      <c r="S82" s="266">
        <f t="shared" si="150"/>
        <v>12622137.27</v>
      </c>
      <c r="T82" s="266">
        <f t="shared" si="150"/>
        <v>13523034.4</v>
      </c>
      <c r="U82" s="266">
        <f t="shared" si="150"/>
        <v>12607261.68</v>
      </c>
      <c r="V82" s="266">
        <f t="shared" ref="V82:W82" si="151">V96-V89</f>
        <v>11873866</v>
      </c>
      <c r="W82" s="266">
        <f t="shared" si="151"/>
        <v>10743240.630000001</v>
      </c>
      <c r="X82" s="266">
        <f t="shared" ref="X82:Y82" si="152">X96-X89</f>
        <v>14672835.42</v>
      </c>
      <c r="Y82" s="266">
        <f t="shared" si="152"/>
        <v>17301519.23</v>
      </c>
      <c r="Z82" s="115">
        <f t="shared" ref="Z82" si="153">Z96-Z89</f>
        <v>8999735</v>
      </c>
      <c r="AA82" s="236">
        <f t="shared" si="147"/>
        <v>-5.6849923451899334E-2</v>
      </c>
      <c r="AB82" s="237">
        <f t="shared" si="148"/>
        <v>-1.973820207984809E-2</v>
      </c>
      <c r="AC82" s="238">
        <f t="shared" si="148"/>
        <v>-2.0869111506504275E-2</v>
      </c>
      <c r="AD82" s="238">
        <f t="shared" si="148"/>
        <v>-4.3428530814868374E-2</v>
      </c>
      <c r="AE82" s="238">
        <f t="shared" si="148"/>
        <v>5.1764882192490091E-2</v>
      </c>
      <c r="AF82" s="238">
        <f t="shared" si="148"/>
        <v>6.1333566778510762E-2</v>
      </c>
      <c r="AG82" s="238">
        <f t="shared" si="148"/>
        <v>9.1770075968023168E-2</v>
      </c>
      <c r="AH82" s="238">
        <f t="shared" si="148"/>
        <v>4.3449802506969282E-2</v>
      </c>
      <c r="AI82" s="238">
        <f t="shared" si="148"/>
        <v>-4.4422352828488061E-2</v>
      </c>
      <c r="AJ82" s="238">
        <f t="shared" si="148"/>
        <v>-2.8138830695254826E-2</v>
      </c>
      <c r="AK82" s="238">
        <f t="shared" si="148"/>
        <v>-3.3289506435159384E-2</v>
      </c>
      <c r="AL82" s="206"/>
      <c r="AM82" s="38">
        <f t="shared" si="125"/>
        <v>-895096.58999999985</v>
      </c>
      <c r="AN82" s="116">
        <f t="shared" si="149"/>
        <v>-252035.34999999963</v>
      </c>
      <c r="AO82" s="117">
        <f t="shared" si="149"/>
        <v>-228742.58000000007</v>
      </c>
      <c r="AP82" s="117">
        <f t="shared" si="149"/>
        <v>-430435.92000000179</v>
      </c>
      <c r="AQ82" s="117">
        <f t="shared" si="149"/>
        <v>621225.76999999955</v>
      </c>
      <c r="AR82" s="117">
        <f t="shared" si="149"/>
        <v>781484.68999999948</v>
      </c>
      <c r="AS82" s="117">
        <f t="shared" si="149"/>
        <v>1059718.879999999</v>
      </c>
      <c r="AT82" s="117">
        <f t="shared" si="149"/>
        <v>494434.0700000003</v>
      </c>
      <c r="AU82" s="117">
        <f t="shared" si="149"/>
        <v>-499425.68999999948</v>
      </c>
      <c r="AV82" s="117">
        <f t="shared" si="149"/>
        <v>-424830.66999999993</v>
      </c>
      <c r="AW82" s="117">
        <f t="shared" si="149"/>
        <v>-595792.6799999997</v>
      </c>
      <c r="AX82" s="118"/>
    </row>
    <row r="83" spans="1:50" s="41" customFormat="1" x14ac:dyDescent="0.35">
      <c r="A83" s="172"/>
      <c r="B83" s="42" t="s">
        <v>33</v>
      </c>
      <c r="C83" s="113">
        <f t="shared" si="142"/>
        <v>25766057.229999997</v>
      </c>
      <c r="D83" s="114">
        <f t="shared" si="142"/>
        <v>22532242.509999998</v>
      </c>
      <c r="E83" s="114">
        <f t="shared" si="142"/>
        <v>19984266.099999998</v>
      </c>
      <c r="F83" s="114">
        <f t="shared" si="142"/>
        <v>18471066.260000002</v>
      </c>
      <c r="G83" s="114">
        <f t="shared" si="142"/>
        <v>24295423.84</v>
      </c>
      <c r="H83" s="114">
        <f t="shared" si="142"/>
        <v>20650629.559999999</v>
      </c>
      <c r="I83" s="114">
        <f t="shared" si="142"/>
        <v>20514367.59</v>
      </c>
      <c r="J83" s="114">
        <f t="shared" si="142"/>
        <v>19799899.330000002</v>
      </c>
      <c r="K83" s="114">
        <f t="shared" si="142"/>
        <v>16734037.609999999</v>
      </c>
      <c r="L83" s="114">
        <f t="shared" si="142"/>
        <v>22110183.560000002</v>
      </c>
      <c r="M83" s="114">
        <f t="shared" si="142"/>
        <v>27141283.82</v>
      </c>
      <c r="N83" s="115">
        <f t="shared" si="142"/>
        <v>22786315.800000001</v>
      </c>
      <c r="O83" s="267">
        <f t="shared" si="142"/>
        <v>22515888.949999999</v>
      </c>
      <c r="P83" s="266">
        <f t="shared" si="142"/>
        <v>20168495.719999999</v>
      </c>
      <c r="Q83" s="268">
        <f t="shared" si="142"/>
        <v>18616863.009999998</v>
      </c>
      <c r="R83" s="266">
        <f t="shared" ref="R83:U83" si="154">R97-R90</f>
        <v>18027384.039999999</v>
      </c>
      <c r="S83" s="266">
        <f t="shared" si="154"/>
        <v>21399749.309999999</v>
      </c>
      <c r="T83" s="266">
        <f t="shared" si="154"/>
        <v>24358531.82</v>
      </c>
      <c r="U83" s="266">
        <f t="shared" si="154"/>
        <v>27644589.59</v>
      </c>
      <c r="V83" s="266">
        <f t="shared" ref="V83:W83" si="155">V97-V90</f>
        <v>20365713</v>
      </c>
      <c r="W83" s="266">
        <f t="shared" si="155"/>
        <v>17364458.359999999</v>
      </c>
      <c r="X83" s="266">
        <f t="shared" ref="X83:Y83" si="156">X97-X90</f>
        <v>23994928.300000001</v>
      </c>
      <c r="Y83" s="266">
        <f t="shared" si="156"/>
        <v>25302989.469999999</v>
      </c>
      <c r="Z83" s="115">
        <f t="shared" ref="Z83" si="157">Z97-Z90</f>
        <v>14597039</v>
      </c>
      <c r="AA83" s="236">
        <f t="shared" si="147"/>
        <v>-0.1261414678616701</v>
      </c>
      <c r="AB83" s="237">
        <f t="shared" si="148"/>
        <v>-0.10490508385709715</v>
      </c>
      <c r="AC83" s="238">
        <f t="shared" si="148"/>
        <v>-6.8423983305546554E-2</v>
      </c>
      <c r="AD83" s="238">
        <f t="shared" si="148"/>
        <v>-2.4020390255478544E-2</v>
      </c>
      <c r="AE83" s="238">
        <f t="shared" si="148"/>
        <v>-0.11918600593551124</v>
      </c>
      <c r="AF83" s="238">
        <f t="shared" si="148"/>
        <v>0.17955395738550073</v>
      </c>
      <c r="AG83" s="238">
        <f t="shared" si="148"/>
        <v>0.34757210860722421</v>
      </c>
      <c r="AH83" s="238">
        <f t="shared" si="148"/>
        <v>2.8576593273012263E-2</v>
      </c>
      <c r="AI83" s="238">
        <f t="shared" si="148"/>
        <v>3.7672961223851345E-2</v>
      </c>
      <c r="AJ83" s="238">
        <f t="shared" si="148"/>
        <v>8.5243287776666385E-2</v>
      </c>
      <c r="AK83" s="238">
        <f t="shared" si="148"/>
        <v>-6.773055991719118E-2</v>
      </c>
      <c r="AL83" s="206"/>
      <c r="AM83" s="38">
        <f t="shared" si="125"/>
        <v>-3250168.2799999975</v>
      </c>
      <c r="AN83" s="116">
        <f t="shared" si="149"/>
        <v>-2363746.7899999991</v>
      </c>
      <c r="AO83" s="117">
        <f t="shared" si="149"/>
        <v>-1367403.0899999999</v>
      </c>
      <c r="AP83" s="117">
        <f t="shared" si="149"/>
        <v>-443682.22000000253</v>
      </c>
      <c r="AQ83" s="117">
        <f t="shared" si="149"/>
        <v>-2895674.5300000012</v>
      </c>
      <c r="AR83" s="117">
        <f t="shared" si="149"/>
        <v>3707902.2600000016</v>
      </c>
      <c r="AS83" s="117">
        <f t="shared" si="149"/>
        <v>7130222</v>
      </c>
      <c r="AT83" s="117">
        <f t="shared" si="149"/>
        <v>565813.66999999806</v>
      </c>
      <c r="AU83" s="117">
        <f t="shared" si="149"/>
        <v>630420.75</v>
      </c>
      <c r="AV83" s="117">
        <f t="shared" si="149"/>
        <v>1884744.7399999984</v>
      </c>
      <c r="AW83" s="117">
        <f t="shared" si="149"/>
        <v>-1838294.3500000015</v>
      </c>
      <c r="AX83" s="118"/>
    </row>
    <row r="84" spans="1:50" s="41" customFormat="1" x14ac:dyDescent="0.35">
      <c r="A84" s="172"/>
      <c r="B84" s="42" t="s">
        <v>34</v>
      </c>
      <c r="C84" s="113">
        <f t="shared" si="142"/>
        <v>27996240.409999996</v>
      </c>
      <c r="D84" s="114">
        <f t="shared" si="142"/>
        <v>26495953.200000003</v>
      </c>
      <c r="E84" s="114">
        <f t="shared" si="142"/>
        <v>24423561.510000002</v>
      </c>
      <c r="F84" s="114">
        <f t="shared" si="142"/>
        <v>21735933.969999999</v>
      </c>
      <c r="G84" s="114">
        <f t="shared" si="142"/>
        <v>24690633.440000001</v>
      </c>
      <c r="H84" s="114">
        <f t="shared" si="142"/>
        <v>25362586.899999999</v>
      </c>
      <c r="I84" s="114">
        <f t="shared" si="142"/>
        <v>24318314.32</v>
      </c>
      <c r="J84" s="114">
        <f t="shared" si="142"/>
        <v>25573217.240000002</v>
      </c>
      <c r="K84" s="114">
        <f t="shared" si="142"/>
        <v>20523198.120000001</v>
      </c>
      <c r="L84" s="114">
        <f t="shared" si="142"/>
        <v>25572169.509999998</v>
      </c>
      <c r="M84" s="114">
        <f t="shared" si="142"/>
        <v>29472822.580000002</v>
      </c>
      <c r="N84" s="115">
        <f t="shared" si="142"/>
        <v>24483587.810000002</v>
      </c>
      <c r="O84" s="267">
        <f t="shared" si="142"/>
        <v>23304887.970000003</v>
      </c>
      <c r="P84" s="266">
        <f t="shared" si="142"/>
        <v>24109687.59</v>
      </c>
      <c r="Q84" s="268">
        <f t="shared" si="142"/>
        <v>22156473.59</v>
      </c>
      <c r="R84" s="266">
        <f t="shared" ref="R84:U84" si="158">R98-R91</f>
        <v>27036705.460000001</v>
      </c>
      <c r="S84" s="266">
        <f t="shared" si="158"/>
        <v>25185500.73</v>
      </c>
      <c r="T84" s="266">
        <f t="shared" si="158"/>
        <v>26536015.100000001</v>
      </c>
      <c r="U84" s="266">
        <f t="shared" si="158"/>
        <v>26506545.870000001</v>
      </c>
      <c r="V84" s="266">
        <f t="shared" ref="V84:W84" si="159">V98-V91</f>
        <v>23563048</v>
      </c>
      <c r="W84" s="266">
        <f t="shared" si="159"/>
        <v>22441609.25</v>
      </c>
      <c r="X84" s="266">
        <f t="shared" ref="X84:Y84" si="160">X98-X91</f>
        <v>30085560.059999999</v>
      </c>
      <c r="Y84" s="266">
        <f t="shared" si="160"/>
        <v>27045516.619999997</v>
      </c>
      <c r="Z84" s="115">
        <f t="shared" ref="Z84" si="161">Z98-Z91</f>
        <v>17626996</v>
      </c>
      <c r="AA84" s="236">
        <f t="shared" si="147"/>
        <v>-0.16757080133960725</v>
      </c>
      <c r="AB84" s="237">
        <f t="shared" si="148"/>
        <v>-9.0061512110460804E-2</v>
      </c>
      <c r="AC84" s="238">
        <f t="shared" si="148"/>
        <v>-9.2823805368097673E-2</v>
      </c>
      <c r="AD84" s="238">
        <f t="shared" si="148"/>
        <v>0.24387134674388239</v>
      </c>
      <c r="AE84" s="238">
        <f t="shared" si="148"/>
        <v>2.0042713412054085E-2</v>
      </c>
      <c r="AF84" s="238">
        <f t="shared" si="148"/>
        <v>4.6266108604245057E-2</v>
      </c>
      <c r="AG84" s="238">
        <f t="shared" si="148"/>
        <v>8.9982863170756183E-2</v>
      </c>
      <c r="AH84" s="238">
        <f t="shared" si="148"/>
        <v>-7.8604472058987671E-2</v>
      </c>
      <c r="AI84" s="238">
        <f t="shared" si="148"/>
        <v>9.3475252676652465E-2</v>
      </c>
      <c r="AJ84" s="238">
        <f t="shared" si="148"/>
        <v>0.17649619240303563</v>
      </c>
      <c r="AK84" s="238">
        <f t="shared" si="148"/>
        <v>-8.235743127117906E-2</v>
      </c>
      <c r="AL84" s="206"/>
      <c r="AM84" s="38">
        <f t="shared" si="125"/>
        <v>-4691352.4399999939</v>
      </c>
      <c r="AN84" s="116">
        <f t="shared" si="149"/>
        <v>-2386265.6100000031</v>
      </c>
      <c r="AO84" s="117">
        <f t="shared" si="149"/>
        <v>-2267087.9200000018</v>
      </c>
      <c r="AP84" s="117">
        <f t="shared" si="149"/>
        <v>5300771.4900000021</v>
      </c>
      <c r="AQ84" s="117">
        <f t="shared" si="149"/>
        <v>494867.28999999911</v>
      </c>
      <c r="AR84" s="117">
        <f t="shared" si="149"/>
        <v>1173428.200000003</v>
      </c>
      <c r="AS84" s="117">
        <f t="shared" si="149"/>
        <v>2188231.5500000007</v>
      </c>
      <c r="AT84" s="117">
        <f t="shared" si="149"/>
        <v>-2010169.2400000021</v>
      </c>
      <c r="AU84" s="117">
        <f t="shared" si="149"/>
        <v>1918411.129999999</v>
      </c>
      <c r="AV84" s="117">
        <f t="shared" si="149"/>
        <v>4513390.5500000007</v>
      </c>
      <c r="AW84" s="117">
        <f t="shared" si="149"/>
        <v>-2427305.9600000046</v>
      </c>
      <c r="AX84" s="118"/>
    </row>
    <row r="85" spans="1:50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O85" si="162">SUM(D80:D84)</f>
        <v>129986928.05</v>
      </c>
      <c r="E85" s="152">
        <f t="shared" si="162"/>
        <v>115733267.64999999</v>
      </c>
      <c r="F85" s="152">
        <f t="shared" si="162"/>
        <v>103032343.59</v>
      </c>
      <c r="G85" s="152">
        <f t="shared" si="162"/>
        <v>131489010.56</v>
      </c>
      <c r="H85" s="152">
        <f t="shared" si="162"/>
        <v>136882239.18000001</v>
      </c>
      <c r="I85" s="152">
        <f t="shared" si="162"/>
        <v>121245597.42000002</v>
      </c>
      <c r="J85" s="152">
        <f t="shared" si="162"/>
        <v>119180814.5</v>
      </c>
      <c r="K85" s="152">
        <f t="shared" si="162"/>
        <v>107643828.36</v>
      </c>
      <c r="L85" s="152">
        <f t="shared" si="162"/>
        <v>150528370.09</v>
      </c>
      <c r="M85" s="152">
        <f t="shared" si="162"/>
        <v>183029601.02000001</v>
      </c>
      <c r="N85" s="154">
        <f t="shared" si="162"/>
        <v>145016465.38999999</v>
      </c>
      <c r="O85" s="269">
        <f t="shared" si="162"/>
        <v>144934792.44000003</v>
      </c>
      <c r="P85" s="260">
        <f t="shared" si="162"/>
        <v>133895854.75</v>
      </c>
      <c r="Q85" s="260">
        <f t="shared" si="162"/>
        <v>123688432.64000002</v>
      </c>
      <c r="R85" s="260">
        <f t="shared" ref="R85:U85" si="163">SUM(R80:R84)</f>
        <v>113615677.70000002</v>
      </c>
      <c r="S85" s="260">
        <f t="shared" si="163"/>
        <v>147744137.75999999</v>
      </c>
      <c r="T85" s="260">
        <f t="shared" si="163"/>
        <v>155808041.03999999</v>
      </c>
      <c r="U85" s="260">
        <f t="shared" si="163"/>
        <v>139778523.36000001</v>
      </c>
      <c r="V85" s="260">
        <f t="shared" ref="V85:W85" si="164">SUM(V80:V84)</f>
        <v>119941739</v>
      </c>
      <c r="W85" s="260">
        <f t="shared" si="164"/>
        <v>115315913.31</v>
      </c>
      <c r="X85" s="260">
        <f t="shared" ref="X85:Y85" si="165">SUM(X80:X84)</f>
        <v>159375545.50999999</v>
      </c>
      <c r="Y85" s="260">
        <f t="shared" si="165"/>
        <v>181193180.31999999</v>
      </c>
      <c r="Z85" s="154">
        <f t="shared" ref="Z85" si="166">SUM(Z80:Z84)</f>
        <v>91795092</v>
      </c>
      <c r="AA85" s="240">
        <f t="shared" si="147"/>
        <v>-7.030564335147596E-2</v>
      </c>
      <c r="AB85" s="241">
        <f t="shared" si="148"/>
        <v>3.0071690735674735E-2</v>
      </c>
      <c r="AC85" s="242">
        <f t="shared" si="148"/>
        <v>6.873706369423524E-2</v>
      </c>
      <c r="AD85" s="242">
        <f t="shared" si="148"/>
        <v>0.10271856138801058</v>
      </c>
      <c r="AE85" s="242">
        <f t="shared" si="148"/>
        <v>0.12362346579969571</v>
      </c>
      <c r="AF85" s="242">
        <f t="shared" si="148"/>
        <v>0.13826338591022444</v>
      </c>
      <c r="AG85" s="242">
        <f t="shared" si="148"/>
        <v>0.15285442386663442</v>
      </c>
      <c r="AH85" s="242">
        <f t="shared" si="148"/>
        <v>6.3846224175620149E-3</v>
      </c>
      <c r="AI85" s="242">
        <f t="shared" si="148"/>
        <v>7.1272873390769501E-2</v>
      </c>
      <c r="AJ85" s="242">
        <f t="shared" si="148"/>
        <v>5.8774139484206955E-2</v>
      </c>
      <c r="AK85" s="242">
        <f t="shared" si="148"/>
        <v>-1.0033462837518553E-2</v>
      </c>
      <c r="AL85" s="251"/>
      <c r="AM85" s="153">
        <f t="shared" si="132"/>
        <v>-10960305.129999988</v>
      </c>
      <c r="AN85" s="155">
        <f t="shared" si="162"/>
        <v>3908926.7000000011</v>
      </c>
      <c r="AO85" s="156">
        <f t="shared" si="162"/>
        <v>7955164.9900000021</v>
      </c>
      <c r="AP85" s="156">
        <f t="shared" ref="AP85:AQ85" si="167">SUM(AP80:AP84)</f>
        <v>10583334.109999996</v>
      </c>
      <c r="AQ85" s="156">
        <f t="shared" si="167"/>
        <v>16255127.199999992</v>
      </c>
      <c r="AR85" s="156">
        <f t="shared" ref="AR85:AS85" si="168">SUM(AR80:AR84)</f>
        <v>18925801.859999999</v>
      </c>
      <c r="AS85" s="156">
        <f t="shared" si="168"/>
        <v>18532925.93999999</v>
      </c>
      <c r="AT85" s="156">
        <f t="shared" ref="AT85:AU85" si="169">SUM(AT80:AT84)</f>
        <v>760924.49999999721</v>
      </c>
      <c r="AU85" s="156">
        <f t="shared" si="169"/>
        <v>7672084.9499999955</v>
      </c>
      <c r="AV85" s="156">
        <f t="shared" ref="AV85:AW85" si="170">SUM(AV80:AV84)</f>
        <v>8847175.4200000092</v>
      </c>
      <c r="AW85" s="156">
        <f t="shared" si="170"/>
        <v>-1836420.6999999993</v>
      </c>
      <c r="AX85" s="157"/>
    </row>
    <row r="86" spans="1:5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24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55"/>
      <c r="AX86" s="56"/>
    </row>
    <row r="87" spans="1:5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205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117"/>
      <c r="AX87" s="118"/>
    </row>
    <row r="88" spans="1:5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205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117"/>
      <c r="AX88" s="118"/>
    </row>
    <row r="89" spans="1:5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205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117"/>
      <c r="AX89" s="118"/>
    </row>
    <row r="90" spans="1:5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205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117"/>
      <c r="AX90" s="118"/>
    </row>
    <row r="91" spans="1:5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205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117"/>
      <c r="AX91" s="118"/>
    </row>
    <row r="92" spans="1:5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25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156"/>
      <c r="AX92" s="157"/>
    </row>
    <row r="93" spans="1:5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24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55"/>
      <c r="AX93" s="56"/>
    </row>
    <row r="94" spans="1:50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115">
        <f>'NECO-ELECTRIC'!Z94+'NECO-GAS'!Z94</f>
        <v>48012058</v>
      </c>
      <c r="AA94" s="236">
        <f t="shared" ref="AA94:AK94" si="171">IF(ISERROR((O94-C94)/C94)=TRUE,0,(O94-C94)/C94)</f>
        <v>6.7573697863658718E-3</v>
      </c>
      <c r="AB94" s="237">
        <f t="shared" si="171"/>
        <v>0.1500925158365512</v>
      </c>
      <c r="AC94" s="238">
        <f t="shared" si="171"/>
        <v>0.213126926632354</v>
      </c>
      <c r="AD94" s="238">
        <f t="shared" si="171"/>
        <v>0.12644274513703846</v>
      </c>
      <c r="AE94" s="238">
        <f t="shared" si="171"/>
        <v>0.26502133888002616</v>
      </c>
      <c r="AF94" s="238">
        <f t="shared" si="171"/>
        <v>0.17751506836080747</v>
      </c>
      <c r="AG94" s="238">
        <f t="shared" si="171"/>
        <v>0.13169464462978278</v>
      </c>
      <c r="AH94" s="238">
        <f t="shared" si="171"/>
        <v>4.3588500206190796E-2</v>
      </c>
      <c r="AI94" s="238">
        <f t="shared" si="171"/>
        <v>0.11691923404984371</v>
      </c>
      <c r="AJ94" s="238">
        <f t="shared" si="171"/>
        <v>5.1789451491283771E-2</v>
      </c>
      <c r="AK94" s="238">
        <f t="shared" si="171"/>
        <v>3.7473333384499555E-2</v>
      </c>
      <c r="AL94" s="206"/>
      <c r="AM94" s="38">
        <f t="shared" ref="AM94:AW98" si="172">O94-C94</f>
        <v>536435.84000000358</v>
      </c>
      <c r="AN94" s="72">
        <f t="shared" si="172"/>
        <v>9522818.8100000024</v>
      </c>
      <c r="AO94" s="73">
        <f t="shared" si="172"/>
        <v>12037463.950000003</v>
      </c>
      <c r="AP94" s="73">
        <f t="shared" si="172"/>
        <v>6265124.9399999976</v>
      </c>
      <c r="AQ94" s="73">
        <f t="shared" si="172"/>
        <v>17627619.819999993</v>
      </c>
      <c r="AR94" s="73">
        <f t="shared" si="172"/>
        <v>13092834.429999992</v>
      </c>
      <c r="AS94" s="73">
        <f t="shared" si="172"/>
        <v>8052168.7899999917</v>
      </c>
      <c r="AT94" s="73">
        <f t="shared" si="172"/>
        <v>2556396.8900000006</v>
      </c>
      <c r="AU94" s="73">
        <f t="shared" si="172"/>
        <v>6448704.3399999961</v>
      </c>
      <c r="AV94" s="73">
        <f t="shared" si="172"/>
        <v>4255958.8800000101</v>
      </c>
      <c r="AW94" s="73">
        <f t="shared" si="172"/>
        <v>3829934.900000006</v>
      </c>
      <c r="AX94" s="118"/>
    </row>
    <row r="95" spans="1:50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115">
        <f>'NECO-ELECTRIC'!Z95+'NECO-GAS'!Z95</f>
        <v>2559264</v>
      </c>
      <c r="AA95" s="236">
        <f t="shared" ref="AA95:AA99" si="173">IF(ISERROR((O95-C95)/C95)=TRUE,0,(O95-C95)/C95)</f>
        <v>-0.37987689093604265</v>
      </c>
      <c r="AB95" s="237">
        <f t="shared" ref="AB95:AK99" si="174">IF(ISERROR((P95-D95)/D95)=TRUE,0,(P95-D95)/D95)</f>
        <v>-0.12898600034583793</v>
      </c>
      <c r="AC95" s="238">
        <f t="shared" si="174"/>
        <v>-5.6396757242780454E-2</v>
      </c>
      <c r="AD95" s="238">
        <f t="shared" si="174"/>
        <v>-3.2228293770199534E-2</v>
      </c>
      <c r="AE95" s="238">
        <f t="shared" si="174"/>
        <v>0.10207645955381693</v>
      </c>
      <c r="AF95" s="238">
        <f t="shared" si="174"/>
        <v>3.8924986217559743E-2</v>
      </c>
      <c r="AG95" s="238">
        <f t="shared" si="174"/>
        <v>2.7556887425422356E-2</v>
      </c>
      <c r="AH95" s="238">
        <f t="shared" si="174"/>
        <v>-0.22370012775855222</v>
      </c>
      <c r="AI95" s="238">
        <f t="shared" si="174"/>
        <v>-0.20709032967348362</v>
      </c>
      <c r="AJ95" s="238">
        <f t="shared" si="174"/>
        <v>-0.24811967121226389</v>
      </c>
      <c r="AK95" s="238">
        <f t="shared" si="174"/>
        <v>-0.12749041444532405</v>
      </c>
      <c r="AL95" s="206"/>
      <c r="AM95" s="38">
        <f t="shared" si="172"/>
        <v>-2660123.66</v>
      </c>
      <c r="AN95" s="72">
        <f t="shared" si="172"/>
        <v>-611844.36000000034</v>
      </c>
      <c r="AO95" s="73">
        <f t="shared" si="172"/>
        <v>-219065.36999999965</v>
      </c>
      <c r="AP95" s="73">
        <f t="shared" si="172"/>
        <v>-108444.18000000017</v>
      </c>
      <c r="AQ95" s="73">
        <f t="shared" si="172"/>
        <v>407088.85000000009</v>
      </c>
      <c r="AR95" s="73">
        <f t="shared" si="172"/>
        <v>170152.28000000026</v>
      </c>
      <c r="AS95" s="73">
        <f t="shared" si="172"/>
        <v>102584.7200000002</v>
      </c>
      <c r="AT95" s="73">
        <f t="shared" si="172"/>
        <v>-845550.88999999966</v>
      </c>
      <c r="AU95" s="73">
        <f t="shared" si="172"/>
        <v>-826025.58000000007</v>
      </c>
      <c r="AV95" s="73">
        <f t="shared" si="172"/>
        <v>-1382088.08</v>
      </c>
      <c r="AW95" s="73">
        <f t="shared" si="172"/>
        <v>-804962.6099999994</v>
      </c>
      <c r="AX95" s="118"/>
    </row>
    <row r="96" spans="1:50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115">
        <f>'NECO-ELECTRIC'!Z96+'NECO-GAS'!Z96</f>
        <v>8999735</v>
      </c>
      <c r="AA96" s="236">
        <f t="shared" si="173"/>
        <v>-5.6849923451899334E-2</v>
      </c>
      <c r="AB96" s="237">
        <f t="shared" si="174"/>
        <v>-1.973820207984809E-2</v>
      </c>
      <c r="AC96" s="238">
        <f t="shared" si="174"/>
        <v>-2.0869111506504275E-2</v>
      </c>
      <c r="AD96" s="238">
        <f t="shared" si="174"/>
        <v>-4.3428530814868374E-2</v>
      </c>
      <c r="AE96" s="238">
        <f t="shared" si="174"/>
        <v>5.1764882192490091E-2</v>
      </c>
      <c r="AF96" s="238">
        <f t="shared" si="174"/>
        <v>6.1333566778510762E-2</v>
      </c>
      <c r="AG96" s="238">
        <f t="shared" si="174"/>
        <v>9.1770075968023168E-2</v>
      </c>
      <c r="AH96" s="238">
        <f t="shared" si="174"/>
        <v>4.3449802506969282E-2</v>
      </c>
      <c r="AI96" s="238">
        <f t="shared" si="174"/>
        <v>-4.4422352828488061E-2</v>
      </c>
      <c r="AJ96" s="238">
        <f t="shared" si="174"/>
        <v>-2.8138830695254826E-2</v>
      </c>
      <c r="AK96" s="238">
        <f t="shared" si="174"/>
        <v>-3.3289506435159384E-2</v>
      </c>
      <c r="AL96" s="206"/>
      <c r="AM96" s="38">
        <f t="shared" si="172"/>
        <v>-895096.58999999985</v>
      </c>
      <c r="AN96" s="72">
        <f t="shared" si="172"/>
        <v>-252035.34999999963</v>
      </c>
      <c r="AO96" s="73">
        <f t="shared" si="172"/>
        <v>-228742.58000000007</v>
      </c>
      <c r="AP96" s="73">
        <f t="shared" si="172"/>
        <v>-430435.92000000179</v>
      </c>
      <c r="AQ96" s="73">
        <f t="shared" si="172"/>
        <v>621225.76999999955</v>
      </c>
      <c r="AR96" s="73">
        <f t="shared" si="172"/>
        <v>781484.68999999948</v>
      </c>
      <c r="AS96" s="73">
        <f t="shared" si="172"/>
        <v>1059718.879999999</v>
      </c>
      <c r="AT96" s="73">
        <f t="shared" si="172"/>
        <v>494434.0700000003</v>
      </c>
      <c r="AU96" s="73">
        <f t="shared" si="172"/>
        <v>-499425.68999999948</v>
      </c>
      <c r="AV96" s="73">
        <f t="shared" si="172"/>
        <v>-424830.66999999993</v>
      </c>
      <c r="AW96" s="73">
        <f t="shared" si="172"/>
        <v>-595792.6799999997</v>
      </c>
      <c r="AX96" s="118"/>
    </row>
    <row r="97" spans="1:50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115">
        <f>'NECO-ELECTRIC'!Z97+'NECO-GAS'!Z97</f>
        <v>14597039</v>
      </c>
      <c r="AA97" s="236">
        <f t="shared" si="173"/>
        <v>-0.1261414678616701</v>
      </c>
      <c r="AB97" s="237">
        <f t="shared" si="174"/>
        <v>-0.10490508385709715</v>
      </c>
      <c r="AC97" s="238">
        <f t="shared" si="174"/>
        <v>-6.8423983305546554E-2</v>
      </c>
      <c r="AD97" s="238">
        <f t="shared" si="174"/>
        <v>-2.4020390255478544E-2</v>
      </c>
      <c r="AE97" s="238">
        <f t="shared" si="174"/>
        <v>-0.11918600593551124</v>
      </c>
      <c r="AF97" s="238">
        <f t="shared" si="174"/>
        <v>0.17955395738550073</v>
      </c>
      <c r="AG97" s="238">
        <f t="shared" si="174"/>
        <v>0.34757210860722421</v>
      </c>
      <c r="AH97" s="238">
        <f t="shared" si="174"/>
        <v>2.8576593273012263E-2</v>
      </c>
      <c r="AI97" s="238">
        <f t="shared" si="174"/>
        <v>3.7672961223851345E-2</v>
      </c>
      <c r="AJ97" s="238">
        <f t="shared" si="174"/>
        <v>8.5243287776666385E-2</v>
      </c>
      <c r="AK97" s="238">
        <f t="shared" si="174"/>
        <v>-6.773055991719118E-2</v>
      </c>
      <c r="AL97" s="206"/>
      <c r="AM97" s="38">
        <f t="shared" si="172"/>
        <v>-3250168.2799999975</v>
      </c>
      <c r="AN97" s="72">
        <f t="shared" si="172"/>
        <v>-2363746.7899999991</v>
      </c>
      <c r="AO97" s="73">
        <f t="shared" si="172"/>
        <v>-1367403.0899999999</v>
      </c>
      <c r="AP97" s="73">
        <f t="shared" si="172"/>
        <v>-443682.22000000253</v>
      </c>
      <c r="AQ97" s="73">
        <f t="shared" si="172"/>
        <v>-2895674.5300000012</v>
      </c>
      <c r="AR97" s="73">
        <f t="shared" si="172"/>
        <v>3707902.2600000016</v>
      </c>
      <c r="AS97" s="73">
        <f t="shared" si="172"/>
        <v>7130222</v>
      </c>
      <c r="AT97" s="73">
        <f t="shared" si="172"/>
        <v>565813.66999999806</v>
      </c>
      <c r="AU97" s="73">
        <f t="shared" si="172"/>
        <v>630420.75</v>
      </c>
      <c r="AV97" s="73">
        <f t="shared" si="172"/>
        <v>1884744.7399999984</v>
      </c>
      <c r="AW97" s="73">
        <f t="shared" si="172"/>
        <v>-1838294.3500000015</v>
      </c>
      <c r="AX97" s="118"/>
    </row>
    <row r="98" spans="1:50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115">
        <f>'NECO-ELECTRIC'!Z98+'NECO-GAS'!Z98</f>
        <v>17626996</v>
      </c>
      <c r="AA98" s="236">
        <f t="shared" si="173"/>
        <v>-0.16757080133960725</v>
      </c>
      <c r="AB98" s="237">
        <f t="shared" si="174"/>
        <v>-9.0061512110460804E-2</v>
      </c>
      <c r="AC98" s="238">
        <f t="shared" si="174"/>
        <v>-9.2823805368097673E-2</v>
      </c>
      <c r="AD98" s="238">
        <f t="shared" si="174"/>
        <v>0.24387134674388239</v>
      </c>
      <c r="AE98" s="238">
        <f t="shared" si="174"/>
        <v>2.0042713412054085E-2</v>
      </c>
      <c r="AF98" s="238">
        <f t="shared" si="174"/>
        <v>4.6266108604245057E-2</v>
      </c>
      <c r="AG98" s="238">
        <f t="shared" si="174"/>
        <v>8.9982863170756183E-2</v>
      </c>
      <c r="AH98" s="238">
        <f t="shared" si="174"/>
        <v>-7.8604472058987671E-2</v>
      </c>
      <c r="AI98" s="238">
        <f t="shared" si="174"/>
        <v>9.3475252676652465E-2</v>
      </c>
      <c r="AJ98" s="238">
        <f t="shared" si="174"/>
        <v>0.17649619240303563</v>
      </c>
      <c r="AK98" s="238">
        <f t="shared" si="174"/>
        <v>-8.235743127117906E-2</v>
      </c>
      <c r="AL98" s="206"/>
      <c r="AM98" s="38">
        <f t="shared" si="172"/>
        <v>-4691352.4399999939</v>
      </c>
      <c r="AN98" s="72">
        <f t="shared" si="172"/>
        <v>-2386265.6100000031</v>
      </c>
      <c r="AO98" s="73">
        <f t="shared" si="172"/>
        <v>-2267087.9200000018</v>
      </c>
      <c r="AP98" s="73">
        <f t="shared" si="172"/>
        <v>5300771.4900000021</v>
      </c>
      <c r="AQ98" s="73">
        <f t="shared" si="172"/>
        <v>494867.28999999911</v>
      </c>
      <c r="AR98" s="73">
        <f t="shared" si="172"/>
        <v>1173428.200000003</v>
      </c>
      <c r="AS98" s="73">
        <f t="shared" si="172"/>
        <v>2188231.5500000007</v>
      </c>
      <c r="AT98" s="73">
        <f t="shared" si="172"/>
        <v>-2010169.2400000021</v>
      </c>
      <c r="AU98" s="73">
        <f t="shared" si="172"/>
        <v>1918411.129999999</v>
      </c>
      <c r="AV98" s="73">
        <f t="shared" si="172"/>
        <v>4513390.5500000007</v>
      </c>
      <c r="AW98" s="73">
        <f t="shared" si="172"/>
        <v>-2427305.9600000046</v>
      </c>
      <c r="AX98" s="118"/>
    </row>
    <row r="99" spans="1:50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O99" si="175">SUM(D94:D98)</f>
        <v>129986928.05</v>
      </c>
      <c r="E99" s="145">
        <f t="shared" si="175"/>
        <v>115733267.64999999</v>
      </c>
      <c r="F99" s="145">
        <f t="shared" si="175"/>
        <v>103032343.59</v>
      </c>
      <c r="G99" s="145">
        <f t="shared" si="175"/>
        <v>131489010.56</v>
      </c>
      <c r="H99" s="145">
        <f t="shared" si="175"/>
        <v>136882239.18000001</v>
      </c>
      <c r="I99" s="145">
        <f t="shared" si="175"/>
        <v>121245597.42000002</v>
      </c>
      <c r="J99" s="145">
        <f t="shared" si="175"/>
        <v>119180814.5</v>
      </c>
      <c r="K99" s="145">
        <f t="shared" si="175"/>
        <v>107643828.36</v>
      </c>
      <c r="L99" s="145">
        <f t="shared" si="175"/>
        <v>150528370.09</v>
      </c>
      <c r="M99" s="145">
        <f t="shared" si="175"/>
        <v>183029601.02000001</v>
      </c>
      <c r="N99" s="146">
        <f t="shared" si="175"/>
        <v>145016465.38999999</v>
      </c>
      <c r="O99" s="144">
        <f t="shared" si="175"/>
        <v>144934792.44000003</v>
      </c>
      <c r="P99" s="145">
        <f t="shared" si="175"/>
        <v>133895854.75</v>
      </c>
      <c r="Q99" s="145">
        <f t="shared" si="175"/>
        <v>123688432.64000002</v>
      </c>
      <c r="R99" s="145">
        <f t="shared" si="175"/>
        <v>113615677.70000002</v>
      </c>
      <c r="S99" s="145">
        <f t="shared" ref="S99:T99" si="176">SUM(S94:S98)</f>
        <v>147744137.75999999</v>
      </c>
      <c r="T99" s="145">
        <f t="shared" si="176"/>
        <v>155808041.03999999</v>
      </c>
      <c r="U99" s="145">
        <f t="shared" ref="U99:V99" si="177">SUM(U94:U98)</f>
        <v>139778523.36000001</v>
      </c>
      <c r="V99" s="145">
        <f t="shared" si="177"/>
        <v>119941739</v>
      </c>
      <c r="W99" s="145">
        <f t="shared" ref="W99" si="178">SUM(W94:W98)</f>
        <v>115315913.31</v>
      </c>
      <c r="X99" s="145">
        <f t="shared" ref="X99:Y99" si="179">SUM(X94:X98)</f>
        <v>159375545.50999999</v>
      </c>
      <c r="Y99" s="145">
        <f t="shared" si="179"/>
        <v>181193180.31999999</v>
      </c>
      <c r="Z99" s="146">
        <f t="shared" ref="Z99" si="180">SUM(Z94:Z98)</f>
        <v>91795092</v>
      </c>
      <c r="AA99" s="208">
        <f t="shared" si="173"/>
        <v>-7.030564335147596E-2</v>
      </c>
      <c r="AB99" s="212">
        <f t="shared" si="174"/>
        <v>3.0071690735674735E-2</v>
      </c>
      <c r="AC99" s="213">
        <f t="shared" si="174"/>
        <v>6.873706369423524E-2</v>
      </c>
      <c r="AD99" s="213">
        <f t="shared" si="174"/>
        <v>0.10271856138801058</v>
      </c>
      <c r="AE99" s="213">
        <f t="shared" si="174"/>
        <v>0.12362346579969571</v>
      </c>
      <c r="AF99" s="213">
        <f t="shared" si="174"/>
        <v>0.13826338591022444</v>
      </c>
      <c r="AG99" s="213">
        <f t="shared" si="174"/>
        <v>0.15285442386663442</v>
      </c>
      <c r="AH99" s="213">
        <f t="shared" si="174"/>
        <v>6.3846224175620149E-3</v>
      </c>
      <c r="AI99" s="213">
        <f t="shared" si="174"/>
        <v>7.1272873390769501E-2</v>
      </c>
      <c r="AJ99" s="213">
        <f t="shared" si="174"/>
        <v>5.8774139484206955E-2</v>
      </c>
      <c r="AK99" s="213">
        <f t="shared" si="174"/>
        <v>-1.0033462837518553E-2</v>
      </c>
      <c r="AL99" s="214"/>
      <c r="AM99" s="39">
        <f t="shared" ref="AM99:AM106" si="181">SUM(AM94:AM98)</f>
        <v>-10960305.129999988</v>
      </c>
      <c r="AN99" s="147">
        <f t="shared" si="175"/>
        <v>3908926.7000000011</v>
      </c>
      <c r="AO99" s="148">
        <f t="shared" si="175"/>
        <v>7955164.9900000021</v>
      </c>
      <c r="AP99" s="148">
        <f t="shared" ref="AP99:AQ99" si="182">SUM(AP94:AP98)</f>
        <v>10583334.109999996</v>
      </c>
      <c r="AQ99" s="148">
        <f t="shared" si="182"/>
        <v>16255127.199999992</v>
      </c>
      <c r="AR99" s="148">
        <f t="shared" ref="AR99:AS99" si="183">SUM(AR94:AR98)</f>
        <v>18925801.859999999</v>
      </c>
      <c r="AS99" s="148">
        <f t="shared" si="183"/>
        <v>18532925.93999999</v>
      </c>
      <c r="AT99" s="148">
        <f t="shared" ref="AT99:AU99" si="184">SUM(AT94:AT98)</f>
        <v>760924.49999999721</v>
      </c>
      <c r="AU99" s="148">
        <f t="shared" si="184"/>
        <v>7672084.9499999955</v>
      </c>
      <c r="AV99" s="148">
        <f t="shared" ref="AV99:AW99" si="185">SUM(AV94:AV98)</f>
        <v>8847175.4200000092</v>
      </c>
      <c r="AW99" s="148">
        <f t="shared" si="185"/>
        <v>-1836420.6999999993</v>
      </c>
      <c r="AX99" s="149"/>
    </row>
    <row r="100" spans="1:50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2"/>
    </row>
    <row r="101" spans="1:50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115">
        <f>'NECO-ELECTRIC'!Z101+'NECO-GAS'!Z101</f>
        <v>43408178</v>
      </c>
      <c r="AA101" s="236">
        <f t="shared" ref="AA101:AK101" si="186">IF(ISERROR((O101-C101)/C101)=TRUE,0,(O101-C101)/C101)</f>
        <v>-2.6238203994065991E-2</v>
      </c>
      <c r="AB101" s="237">
        <f t="shared" si="186"/>
        <v>-6.8475630640488519E-2</v>
      </c>
      <c r="AC101" s="238">
        <f t="shared" si="186"/>
        <v>3.3344429022549679E-2</v>
      </c>
      <c r="AD101" s="238">
        <f t="shared" si="186"/>
        <v>0.20259447558099486</v>
      </c>
      <c r="AE101" s="238">
        <f t="shared" si="186"/>
        <v>0.13771846834702642</v>
      </c>
      <c r="AF101" s="238">
        <f t="shared" si="186"/>
        <v>0.10372533875881462</v>
      </c>
      <c r="AG101" s="238">
        <f t="shared" si="186"/>
        <v>9.9132752396221033E-2</v>
      </c>
      <c r="AH101" s="238">
        <f t="shared" si="186"/>
        <v>4.2064110881326916E-2</v>
      </c>
      <c r="AI101" s="238">
        <f t="shared" si="186"/>
        <v>0.13240870589398157</v>
      </c>
      <c r="AJ101" s="238">
        <f t="shared" si="186"/>
        <v>-1.2070189518630006E-2</v>
      </c>
      <c r="AK101" s="238">
        <f t="shared" si="186"/>
        <v>-2.7349400946356021E-2</v>
      </c>
      <c r="AL101" s="206"/>
      <c r="AM101" s="38">
        <f t="shared" ref="AM101:AW105" si="187">O101-C101</f>
        <v>-2200202.0599999875</v>
      </c>
      <c r="AN101" s="72">
        <f t="shared" si="187"/>
        <v>-5206108.2099999934</v>
      </c>
      <c r="AO101" s="73">
        <f t="shared" si="187"/>
        <v>2157820.0300000012</v>
      </c>
      <c r="AP101" s="73">
        <f t="shared" si="187"/>
        <v>10335887.399999999</v>
      </c>
      <c r="AQ101" s="73">
        <f t="shared" si="187"/>
        <v>7761308.3100000024</v>
      </c>
      <c r="AR101" s="73">
        <f t="shared" si="187"/>
        <v>7165044.2899999917</v>
      </c>
      <c r="AS101" s="73">
        <f t="shared" si="187"/>
        <v>6636021.8199999928</v>
      </c>
      <c r="AT101" s="73">
        <f t="shared" si="187"/>
        <v>2577979.0799999982</v>
      </c>
      <c r="AU101" s="73">
        <f t="shared" si="187"/>
        <v>6632204.0399999991</v>
      </c>
      <c r="AV101" s="73">
        <f t="shared" si="187"/>
        <v>-802647.65000000596</v>
      </c>
      <c r="AW101" s="73">
        <f t="shared" si="187"/>
        <v>-2310320.6900000125</v>
      </c>
      <c r="AX101" s="118"/>
    </row>
    <row r="102" spans="1:50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115">
        <f>'NECO-ELECTRIC'!Z102+'NECO-GAS'!Z102</f>
        <v>1864106</v>
      </c>
      <c r="AA102" s="236">
        <f t="shared" ref="AA102:AA106" si="188">IF(ISERROR((O102-C102)/C102)=TRUE,0,(O102-C102)/C102)</f>
        <v>-0.16787935292192105</v>
      </c>
      <c r="AB102" s="237">
        <f t="shared" ref="AB102:AK106" si="189">IF(ISERROR((P102-D102)/D102)=TRUE,0,(P102-D102)/D102)</f>
        <v>-0.39052027057249167</v>
      </c>
      <c r="AC102" s="238">
        <f t="shared" si="189"/>
        <v>-0.22399641262741068</v>
      </c>
      <c r="AD102" s="238">
        <f t="shared" si="189"/>
        <v>-0.3002741996961738</v>
      </c>
      <c r="AE102" s="238">
        <f t="shared" si="189"/>
        <v>-0.13945664508775255</v>
      </c>
      <c r="AF102" s="238">
        <f t="shared" si="189"/>
        <v>-7.5580571018529233E-2</v>
      </c>
      <c r="AG102" s="238">
        <f t="shared" si="189"/>
        <v>0.11185984451214596</v>
      </c>
      <c r="AH102" s="238">
        <f t="shared" si="189"/>
        <v>-0.14573631145191468</v>
      </c>
      <c r="AI102" s="238">
        <f t="shared" si="189"/>
        <v>-9.1356781208853308E-2</v>
      </c>
      <c r="AJ102" s="238">
        <f t="shared" si="189"/>
        <v>-8.220343795733219E-2</v>
      </c>
      <c r="AK102" s="238">
        <f t="shared" si="189"/>
        <v>0.16455294200772996</v>
      </c>
      <c r="AL102" s="206"/>
      <c r="AM102" s="38">
        <f t="shared" si="187"/>
        <v>-696887.87000000011</v>
      </c>
      <c r="AN102" s="72">
        <f t="shared" si="187"/>
        <v>-2108326.4500000002</v>
      </c>
      <c r="AO102" s="73">
        <f t="shared" si="187"/>
        <v>-988409.05000000028</v>
      </c>
      <c r="AP102" s="73">
        <f t="shared" si="187"/>
        <v>-1326763.3500000001</v>
      </c>
      <c r="AQ102" s="73">
        <f t="shared" si="187"/>
        <v>-505243.20000000019</v>
      </c>
      <c r="AR102" s="73">
        <f t="shared" si="187"/>
        <v>-257598.49999999953</v>
      </c>
      <c r="AS102" s="73">
        <f t="shared" si="187"/>
        <v>375121.04000000004</v>
      </c>
      <c r="AT102" s="73">
        <f t="shared" si="187"/>
        <v>-476887.11999999965</v>
      </c>
      <c r="AU102" s="73">
        <f t="shared" si="187"/>
        <v>-225920.13999999966</v>
      </c>
      <c r="AV102" s="73">
        <f t="shared" si="187"/>
        <v>-243629.95999999996</v>
      </c>
      <c r="AW102" s="73">
        <f t="shared" si="187"/>
        <v>686069.49999999953</v>
      </c>
      <c r="AX102" s="118"/>
    </row>
    <row r="103" spans="1:50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115">
        <f>'NECO-ELECTRIC'!Z103+'NECO-GAS'!Z103</f>
        <v>7416542</v>
      </c>
      <c r="AA103" s="236">
        <f t="shared" si="188"/>
        <v>-0.13780313470833067</v>
      </c>
      <c r="AB103" s="237">
        <f t="shared" si="189"/>
        <v>-0.22912037658567269</v>
      </c>
      <c r="AC103" s="238">
        <f t="shared" si="189"/>
        <v>-0.10007347137738112</v>
      </c>
      <c r="AD103" s="238">
        <f t="shared" si="189"/>
        <v>5.2240217756944499E-2</v>
      </c>
      <c r="AE103" s="238">
        <f t="shared" si="189"/>
        <v>-4.3916877119952362E-3</v>
      </c>
      <c r="AF103" s="238">
        <f t="shared" si="189"/>
        <v>-3.4030639646863738E-2</v>
      </c>
      <c r="AG103" s="238">
        <f t="shared" si="189"/>
        <v>0.13571695237067366</v>
      </c>
      <c r="AH103" s="238">
        <f t="shared" si="189"/>
        <v>-3.4113446604332187E-2</v>
      </c>
      <c r="AI103" s="238">
        <f t="shared" si="189"/>
        <v>6.4338092777514053E-2</v>
      </c>
      <c r="AJ103" s="238">
        <f t="shared" si="189"/>
        <v>-5.7036129177354802E-2</v>
      </c>
      <c r="AK103" s="238">
        <f t="shared" si="189"/>
        <v>-0.16646843927853278</v>
      </c>
      <c r="AL103" s="206"/>
      <c r="AM103" s="38">
        <f t="shared" si="187"/>
        <v>-2330488.4000000022</v>
      </c>
      <c r="AN103" s="72">
        <f t="shared" si="187"/>
        <v>-3383083.4000000004</v>
      </c>
      <c r="AO103" s="73">
        <f t="shared" si="187"/>
        <v>-1321353.6800000016</v>
      </c>
      <c r="AP103" s="73">
        <f t="shared" si="187"/>
        <v>508861.78999999911</v>
      </c>
      <c r="AQ103" s="73">
        <f t="shared" si="187"/>
        <v>-45481.759999999776</v>
      </c>
      <c r="AR103" s="73">
        <f t="shared" si="187"/>
        <v>-419032.0700000003</v>
      </c>
      <c r="AS103" s="73">
        <f t="shared" si="187"/>
        <v>1525763.7299999986</v>
      </c>
      <c r="AT103" s="73">
        <f t="shared" si="187"/>
        <v>-397818.82999999821</v>
      </c>
      <c r="AU103" s="73">
        <f t="shared" si="187"/>
        <v>589763.52999999933</v>
      </c>
      <c r="AV103" s="73">
        <f t="shared" si="187"/>
        <v>-669957.45999999903</v>
      </c>
      <c r="AW103" s="73">
        <f t="shared" si="187"/>
        <v>-2640468.2199999988</v>
      </c>
      <c r="AX103" s="118"/>
    </row>
    <row r="104" spans="1:50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115">
        <f>'NECO-ELECTRIC'!Z104+'NECO-GAS'!Z104</f>
        <v>11105156</v>
      </c>
      <c r="AA104" s="236">
        <f t="shared" si="188"/>
        <v>-9.5902246242810435E-2</v>
      </c>
      <c r="AB104" s="237">
        <f t="shared" si="189"/>
        <v>-0.26202733026892799</v>
      </c>
      <c r="AC104" s="238">
        <f t="shared" si="189"/>
        <v>-0.13029855840020058</v>
      </c>
      <c r="AD104" s="238">
        <f t="shared" si="189"/>
        <v>3.3975862172771426E-3</v>
      </c>
      <c r="AE104" s="238">
        <f t="shared" si="189"/>
        <v>1.3587398148916146E-2</v>
      </c>
      <c r="AF104" s="238">
        <f t="shared" si="189"/>
        <v>-5.7883511802602497E-2</v>
      </c>
      <c r="AG104" s="238">
        <f t="shared" si="189"/>
        <v>0.21111804958118405</v>
      </c>
      <c r="AH104" s="238">
        <f t="shared" si="189"/>
        <v>-1.52875358024457E-2</v>
      </c>
      <c r="AI104" s="238">
        <f t="shared" si="189"/>
        <v>6.7968971025151703E-2</v>
      </c>
      <c r="AJ104" s="238">
        <f t="shared" si="189"/>
        <v>-7.9037906622529686E-2</v>
      </c>
      <c r="AK104" s="238">
        <f t="shared" si="189"/>
        <v>-0.15042116072890477</v>
      </c>
      <c r="AL104" s="206"/>
      <c r="AM104" s="38">
        <f t="shared" si="187"/>
        <v>-2429287.6899999976</v>
      </c>
      <c r="AN104" s="72">
        <f t="shared" si="187"/>
        <v>-6106172.2800000012</v>
      </c>
      <c r="AO104" s="73">
        <f t="shared" si="187"/>
        <v>-3015646.8499999978</v>
      </c>
      <c r="AP104" s="73">
        <f t="shared" si="187"/>
        <v>59072.480000000447</v>
      </c>
      <c r="AQ104" s="73">
        <f t="shared" si="187"/>
        <v>245119.24000000209</v>
      </c>
      <c r="AR104" s="73">
        <f t="shared" si="187"/>
        <v>-1195644.5600000061</v>
      </c>
      <c r="AS104" s="73">
        <f t="shared" si="187"/>
        <v>3907319.3200000003</v>
      </c>
      <c r="AT104" s="73">
        <f t="shared" si="187"/>
        <v>-303429.64999999851</v>
      </c>
      <c r="AU104" s="73">
        <f t="shared" si="187"/>
        <v>1049620.0699999984</v>
      </c>
      <c r="AV104" s="73">
        <f t="shared" si="187"/>
        <v>-1490782.6899999976</v>
      </c>
      <c r="AW104" s="73">
        <f t="shared" si="187"/>
        <v>-3654522.6700000018</v>
      </c>
      <c r="AX104" s="118"/>
    </row>
    <row r="105" spans="1:50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115">
        <f>'NECO-ELECTRIC'!Z105+'NECO-GAS'!Z105</f>
        <v>11015956</v>
      </c>
      <c r="AA105" s="236">
        <f t="shared" si="188"/>
        <v>-7.7562172626908385E-2</v>
      </c>
      <c r="AB105" s="237">
        <f t="shared" si="189"/>
        <v>-0.20526894881803101</v>
      </c>
      <c r="AC105" s="238">
        <f t="shared" si="189"/>
        <v>-0.10189235138493405</v>
      </c>
      <c r="AD105" s="238">
        <f t="shared" si="189"/>
        <v>-3.0587268850539969E-2</v>
      </c>
      <c r="AE105" s="238">
        <f t="shared" si="189"/>
        <v>3.2583887855731269E-2</v>
      </c>
      <c r="AF105" s="238">
        <f t="shared" si="189"/>
        <v>-0.17203412324955836</v>
      </c>
      <c r="AG105" s="238">
        <f t="shared" si="189"/>
        <v>0.33981195674571768</v>
      </c>
      <c r="AH105" s="238">
        <f t="shared" si="189"/>
        <v>-7.9662268497804917E-2</v>
      </c>
      <c r="AI105" s="238">
        <f t="shared" si="189"/>
        <v>-2.0177327705021422E-2</v>
      </c>
      <c r="AJ105" s="238">
        <f t="shared" si="189"/>
        <v>-5.5733788409079971E-2</v>
      </c>
      <c r="AK105" s="238">
        <f t="shared" si="189"/>
        <v>-2.5637035575420609E-2</v>
      </c>
      <c r="AL105" s="206"/>
      <c r="AM105" s="38">
        <f t="shared" si="187"/>
        <v>-2014117.75</v>
      </c>
      <c r="AN105" s="72">
        <f t="shared" si="187"/>
        <v>-4895640.3799999952</v>
      </c>
      <c r="AO105" s="73">
        <f t="shared" si="187"/>
        <v>-2746988.4299999997</v>
      </c>
      <c r="AP105" s="73">
        <f t="shared" si="187"/>
        <v>-618345.53000000119</v>
      </c>
      <c r="AQ105" s="73">
        <f t="shared" si="187"/>
        <v>715129.62000000104</v>
      </c>
      <c r="AR105" s="73">
        <f t="shared" si="187"/>
        <v>-4579784.3900000006</v>
      </c>
      <c r="AS105" s="73">
        <f t="shared" si="187"/>
        <v>7132472.429999996</v>
      </c>
      <c r="AT105" s="73">
        <f t="shared" si="187"/>
        <v>-1949397.9200000018</v>
      </c>
      <c r="AU105" s="73">
        <f t="shared" si="187"/>
        <v>-414182.59999999776</v>
      </c>
      <c r="AV105" s="73">
        <f t="shared" si="187"/>
        <v>-1234370.1899999976</v>
      </c>
      <c r="AW105" s="73">
        <f t="shared" si="187"/>
        <v>-666607.97999999672</v>
      </c>
      <c r="AX105" s="118"/>
    </row>
    <row r="106" spans="1:50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O106" si="190">SUM(D101:D105)</f>
        <v>143346371.88999999</v>
      </c>
      <c r="E106" s="152">
        <f t="shared" si="190"/>
        <v>132433349.04999998</v>
      </c>
      <c r="F106" s="153">
        <f t="shared" si="190"/>
        <v>102779311.73</v>
      </c>
      <c r="G106" s="152">
        <f t="shared" si="190"/>
        <v>110323133.92999999</v>
      </c>
      <c r="H106" s="152">
        <f t="shared" si="190"/>
        <v>132076146.45</v>
      </c>
      <c r="I106" s="152">
        <f t="shared" si="190"/>
        <v>121033715.64</v>
      </c>
      <c r="J106" s="152">
        <f t="shared" si="190"/>
        <v>120539759.44000001</v>
      </c>
      <c r="K106" s="152">
        <f t="shared" si="190"/>
        <v>97698220.300000012</v>
      </c>
      <c r="L106" s="152">
        <f t="shared" si="190"/>
        <v>122217511.69999999</v>
      </c>
      <c r="M106" s="152">
        <f t="shared" si="190"/>
        <v>154802265.56</v>
      </c>
      <c r="N106" s="154">
        <f t="shared" si="190"/>
        <v>147675760.22999999</v>
      </c>
      <c r="O106" s="151">
        <f t="shared" si="190"/>
        <v>146545423.22</v>
      </c>
      <c r="P106" s="152">
        <f t="shared" si="190"/>
        <v>121647041.16999999</v>
      </c>
      <c r="Q106" s="152">
        <f t="shared" si="190"/>
        <v>126518771.06999999</v>
      </c>
      <c r="R106" s="152">
        <f t="shared" si="190"/>
        <v>111738024.52</v>
      </c>
      <c r="S106" s="152">
        <f t="shared" ref="S106:T106" si="191">SUM(S101:S105)</f>
        <v>118493966.14</v>
      </c>
      <c r="T106" s="152">
        <f t="shared" si="191"/>
        <v>132789131.22</v>
      </c>
      <c r="U106" s="152">
        <f t="shared" ref="U106:V106" si="192">SUM(U101:U105)</f>
        <v>140610413.97999999</v>
      </c>
      <c r="V106" s="152">
        <f t="shared" si="192"/>
        <v>119990205</v>
      </c>
      <c r="W106" s="152">
        <f t="shared" ref="W106" si="193">SUM(W101:W105)</f>
        <v>105329705.19999999</v>
      </c>
      <c r="X106" s="152">
        <f t="shared" ref="X106:Y106" si="194">SUM(X101:X105)</f>
        <v>117776123.75</v>
      </c>
      <c r="Y106" s="152">
        <f t="shared" si="194"/>
        <v>146216415.49999997</v>
      </c>
      <c r="Z106" s="154">
        <f t="shared" ref="Z106" si="195">SUM(Z101:Z105)</f>
        <v>74809938</v>
      </c>
      <c r="AA106" s="240">
        <f t="shared" si="188"/>
        <v>-6.1907605970089034E-2</v>
      </c>
      <c r="AB106" s="241">
        <f t="shared" si="189"/>
        <v>-0.15137690918784788</v>
      </c>
      <c r="AC106" s="242">
        <f t="shared" si="189"/>
        <v>-4.4660789917552797E-2</v>
      </c>
      <c r="AD106" s="242">
        <f t="shared" si="189"/>
        <v>8.7164553247198434E-2</v>
      </c>
      <c r="AE106" s="242">
        <f t="shared" si="189"/>
        <v>7.4062727543476051E-2</v>
      </c>
      <c r="AF106" s="242">
        <f t="shared" si="189"/>
        <v>5.3982856796167206E-3</v>
      </c>
      <c r="AG106" s="242">
        <f t="shared" si="189"/>
        <v>0.16174582624752665</v>
      </c>
      <c r="AH106" s="242">
        <f t="shared" si="189"/>
        <v>-4.559113462256072E-3</v>
      </c>
      <c r="AI106" s="242">
        <f t="shared" si="189"/>
        <v>7.8112834364496356E-2</v>
      </c>
      <c r="AJ106" s="242">
        <f t="shared" si="189"/>
        <v>-3.6340029249670842E-2</v>
      </c>
      <c r="AK106" s="242">
        <f t="shared" si="189"/>
        <v>-5.5463335946283242E-2</v>
      </c>
      <c r="AL106" s="251"/>
      <c r="AM106" s="153">
        <f t="shared" si="181"/>
        <v>-9670983.7699999884</v>
      </c>
      <c r="AN106" s="155">
        <f t="shared" si="190"/>
        <v>-21699330.719999991</v>
      </c>
      <c r="AO106" s="156">
        <f t="shared" si="190"/>
        <v>-5914577.9799999986</v>
      </c>
      <c r="AP106" s="156">
        <f t="shared" ref="AP106:AQ106" si="196">SUM(AP101:AP105)</f>
        <v>8958712.7899999972</v>
      </c>
      <c r="AQ106" s="156">
        <f t="shared" si="196"/>
        <v>8170832.2100000056</v>
      </c>
      <c r="AR106" s="156">
        <f t="shared" ref="AR106:AS106" si="197">SUM(AR101:AR105)</f>
        <v>712984.76999998465</v>
      </c>
      <c r="AS106" s="156">
        <f t="shared" si="197"/>
        <v>19576698.339999989</v>
      </c>
      <c r="AT106" s="156">
        <f t="shared" ref="AT106:AU106" si="198">SUM(AT101:AT105)</f>
        <v>-549554.43999999994</v>
      </c>
      <c r="AU106" s="156">
        <f t="shared" si="198"/>
        <v>7631484.8999999994</v>
      </c>
      <c r="AV106" s="156">
        <f t="shared" ref="AV106:AW106" si="199">SUM(AV101:AV105)</f>
        <v>-4441387.95</v>
      </c>
      <c r="AW106" s="156">
        <f t="shared" si="199"/>
        <v>-8585850.0600000098</v>
      </c>
      <c r="AX106" s="157"/>
    </row>
    <row r="107" spans="1:5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52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5"/>
    </row>
    <row r="108" spans="1:50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122">
        <f>'NECO-ELECTRIC'!Z108+'NECO-GAS'!Z108</f>
        <v>276229</v>
      </c>
      <c r="AA108" s="236">
        <f t="shared" ref="AA108:AK108" si="200">IF(ISERROR((O108-C108)/C108)=TRUE,0,(O108-C108)/C108)</f>
        <v>0.13743279569892472</v>
      </c>
      <c r="AB108" s="237">
        <f t="shared" si="200"/>
        <v>7.1212574479477292E-2</v>
      </c>
      <c r="AC108" s="238">
        <f t="shared" si="200"/>
        <v>2.9942337391072479E-2</v>
      </c>
      <c r="AD108" s="238">
        <f t="shared" si="200"/>
        <v>0.19945437391145959</v>
      </c>
      <c r="AE108" s="238">
        <f t="shared" si="200"/>
        <v>5.420613636242301E-2</v>
      </c>
      <c r="AF108" s="238">
        <f t="shared" si="200"/>
        <v>6.0802682833209977E-2</v>
      </c>
      <c r="AG108" s="238">
        <f t="shared" si="200"/>
        <v>6.011229955541067E-2</v>
      </c>
      <c r="AH108" s="238">
        <f t="shared" si="200"/>
        <v>-1.7160392266142934E-2</v>
      </c>
      <c r="AI108" s="238">
        <f t="shared" si="200"/>
        <v>6.0100421053032135E-2</v>
      </c>
      <c r="AJ108" s="238">
        <f t="shared" si="200"/>
        <v>-1.4477769827766234E-2</v>
      </c>
      <c r="AK108" s="238">
        <f t="shared" si="200"/>
        <v>-6.0352512629087134E-2</v>
      </c>
      <c r="AL108" s="206"/>
      <c r="AM108" s="37">
        <f t="shared" ref="AM108:AW109" si="201">O108-C108</f>
        <v>71984</v>
      </c>
      <c r="AN108" s="72">
        <f t="shared" si="201"/>
        <v>37373</v>
      </c>
      <c r="AO108" s="73">
        <f t="shared" si="201"/>
        <v>16170</v>
      </c>
      <c r="AP108" s="73">
        <f t="shared" si="201"/>
        <v>97456</v>
      </c>
      <c r="AQ108" s="73">
        <f t="shared" si="201"/>
        <v>30460</v>
      </c>
      <c r="AR108" s="73">
        <f t="shared" si="201"/>
        <v>33107</v>
      </c>
      <c r="AS108" s="73">
        <f t="shared" si="201"/>
        <v>32085</v>
      </c>
      <c r="AT108" s="73">
        <f t="shared" si="201"/>
        <v>-10284</v>
      </c>
      <c r="AU108" s="73">
        <f t="shared" si="201"/>
        <v>31588</v>
      </c>
      <c r="AV108" s="73">
        <f t="shared" si="201"/>
        <v>-8458</v>
      </c>
      <c r="AW108" s="73">
        <f t="shared" si="201"/>
        <v>-36152</v>
      </c>
      <c r="AX108" s="123"/>
    </row>
    <row r="109" spans="1:50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122">
        <f>'NECO-ELECTRIC'!Z109+'NECO-GAS'!Z109</f>
        <v>23687</v>
      </c>
      <c r="AA109" s="236">
        <f t="shared" ref="AA109:AA113" si="202">IF(ISERROR((O109-C109)/C109)=TRUE,0,(O109-C109)/C109)</f>
        <v>0.23976499976870055</v>
      </c>
      <c r="AB109" s="237">
        <f t="shared" ref="AB109:AK113" si="203">IF(ISERROR((P109-D109)/D109)=TRUE,0,(P109-D109)/D109)</f>
        <v>-2.202339986235375E-2</v>
      </c>
      <c r="AC109" s="238">
        <f t="shared" si="203"/>
        <v>3.6188226816917198E-2</v>
      </c>
      <c r="AD109" s="238">
        <f t="shared" si="203"/>
        <v>-3.421222115966354E-2</v>
      </c>
      <c r="AE109" s="238">
        <f t="shared" si="203"/>
        <v>-5.1037201469687689E-2</v>
      </c>
      <c r="AF109" s="238">
        <f t="shared" si="203"/>
        <v>-3.7369744879626306E-2</v>
      </c>
      <c r="AG109" s="238">
        <f t="shared" si="203"/>
        <v>8.3815903197925673E-2</v>
      </c>
      <c r="AH109" s="238">
        <f t="shared" si="203"/>
        <v>-4.8353745824717673E-2</v>
      </c>
      <c r="AI109" s="238">
        <f t="shared" si="203"/>
        <v>8.5403190534287885E-3</v>
      </c>
      <c r="AJ109" s="238">
        <f t="shared" si="203"/>
        <v>9.6616328159458947E-4</v>
      </c>
      <c r="AK109" s="238">
        <f t="shared" si="203"/>
        <v>4.1850763250213328E-2</v>
      </c>
      <c r="AL109" s="206"/>
      <c r="AM109" s="37">
        <f t="shared" si="201"/>
        <v>10366</v>
      </c>
      <c r="AN109" s="72">
        <f t="shared" si="201"/>
        <v>-1120</v>
      </c>
      <c r="AO109" s="73">
        <f t="shared" si="201"/>
        <v>1808</v>
      </c>
      <c r="AP109" s="73">
        <f t="shared" si="201"/>
        <v>-1753</v>
      </c>
      <c r="AQ109" s="73">
        <f t="shared" si="201"/>
        <v>-2667</v>
      </c>
      <c r="AR109" s="73">
        <f t="shared" si="201"/>
        <v>-1768</v>
      </c>
      <c r="AS109" s="73">
        <f t="shared" si="201"/>
        <v>3879</v>
      </c>
      <c r="AT109" s="73">
        <f t="shared" si="201"/>
        <v>-2432</v>
      </c>
      <c r="AU109" s="73">
        <f t="shared" si="201"/>
        <v>371</v>
      </c>
      <c r="AV109" s="73">
        <f t="shared" si="201"/>
        <v>46</v>
      </c>
      <c r="AW109" s="73">
        <f t="shared" si="201"/>
        <v>2207</v>
      </c>
      <c r="AX109" s="123"/>
    </row>
    <row r="110" spans="1:50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122">
        <f>'NECO-ELECTRIC'!Z110+'NECO-GAS'!Z110</f>
        <v>33203</v>
      </c>
      <c r="AA110" s="236">
        <f t="shared" si="202"/>
        <v>5.0084628404369905E-2</v>
      </c>
      <c r="AB110" s="237">
        <f t="shared" si="203"/>
        <v>-1.4149903988415652E-2</v>
      </c>
      <c r="AC110" s="238">
        <f t="shared" si="203"/>
        <v>-2.2905873450142614E-2</v>
      </c>
      <c r="AD110" s="238">
        <f t="shared" si="203"/>
        <v>0.16366093325103018</v>
      </c>
      <c r="AE110" s="238">
        <f t="shared" si="203"/>
        <v>8.8658328165882733E-2</v>
      </c>
      <c r="AF110" s="238">
        <f t="shared" si="203"/>
        <v>3.9358301316831393E-2</v>
      </c>
      <c r="AG110" s="238">
        <f t="shared" si="203"/>
        <v>0.18942767471285143</v>
      </c>
      <c r="AH110" s="238">
        <f t="shared" si="203"/>
        <v>-1.8001232961161722E-2</v>
      </c>
      <c r="AI110" s="238">
        <f t="shared" si="203"/>
        <v>5.5156378667269468E-2</v>
      </c>
      <c r="AJ110" s="238">
        <f t="shared" si="203"/>
        <v>2.6360744580584353E-3</v>
      </c>
      <c r="AK110" s="238">
        <f t="shared" si="203"/>
        <v>-9.1371861708659394E-2</v>
      </c>
      <c r="AL110" s="206"/>
      <c r="AM110" s="37">
        <f t="shared" ref="AM110:AM140" si="204">O110-C110</f>
        <v>3255</v>
      </c>
      <c r="AN110" s="72">
        <f t="shared" ref="AN110:AW112" si="205">P110-D110</f>
        <v>-899</v>
      </c>
      <c r="AO110" s="73">
        <f t="shared" si="205"/>
        <v>-1574</v>
      </c>
      <c r="AP110" s="73">
        <f t="shared" si="205"/>
        <v>9810</v>
      </c>
      <c r="AQ110" s="73">
        <f t="shared" si="205"/>
        <v>5862</v>
      </c>
      <c r="AR110" s="73">
        <f t="shared" si="205"/>
        <v>2684</v>
      </c>
      <c r="AS110" s="73">
        <f t="shared" si="205"/>
        <v>11528</v>
      </c>
      <c r="AT110" s="73">
        <f t="shared" si="205"/>
        <v>-1314</v>
      </c>
      <c r="AU110" s="73">
        <f t="shared" si="205"/>
        <v>3416</v>
      </c>
      <c r="AV110" s="73">
        <f t="shared" si="205"/>
        <v>179</v>
      </c>
      <c r="AW110" s="73">
        <f t="shared" si="205"/>
        <v>-8185</v>
      </c>
      <c r="AX110" s="123"/>
    </row>
    <row r="111" spans="1:50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122">
        <f>'NECO-ELECTRIC'!Z111+'NECO-GAS'!Z111</f>
        <v>7706</v>
      </c>
      <c r="AA111" s="236">
        <f t="shared" si="202"/>
        <v>6.6842761758015998E-2</v>
      </c>
      <c r="AB111" s="237">
        <f t="shared" si="203"/>
        <v>-0.12573014018691589</v>
      </c>
      <c r="AC111" s="238">
        <f t="shared" si="203"/>
        <v>-4.1025980911983034E-2</v>
      </c>
      <c r="AD111" s="238">
        <f t="shared" si="203"/>
        <v>0.13739198743126474</v>
      </c>
      <c r="AE111" s="238">
        <f t="shared" si="203"/>
        <v>3.0856028418193217E-2</v>
      </c>
      <c r="AF111" s="238">
        <f t="shared" si="203"/>
        <v>2.6066514554380141E-2</v>
      </c>
      <c r="AG111" s="238">
        <f t="shared" si="203"/>
        <v>0.24698888202594194</v>
      </c>
      <c r="AH111" s="238">
        <f t="shared" si="203"/>
        <v>-2.964254577157803E-2</v>
      </c>
      <c r="AI111" s="238">
        <f t="shared" si="203"/>
        <v>7.163461538461538E-2</v>
      </c>
      <c r="AJ111" s="238">
        <f t="shared" si="203"/>
        <v>-3.4263438654082892E-2</v>
      </c>
      <c r="AK111" s="238">
        <f t="shared" si="203"/>
        <v>-0.10026074952707194</v>
      </c>
      <c r="AL111" s="206"/>
      <c r="AM111" s="37">
        <f t="shared" si="204"/>
        <v>911</v>
      </c>
      <c r="AN111" s="72">
        <f t="shared" si="205"/>
        <v>-1722</v>
      </c>
      <c r="AO111" s="73">
        <f t="shared" si="205"/>
        <v>-619</v>
      </c>
      <c r="AP111" s="73">
        <f t="shared" si="205"/>
        <v>1749</v>
      </c>
      <c r="AQ111" s="73">
        <f t="shared" si="205"/>
        <v>443</v>
      </c>
      <c r="AR111" s="73">
        <f t="shared" si="205"/>
        <v>377</v>
      </c>
      <c r="AS111" s="73">
        <f t="shared" si="205"/>
        <v>3199</v>
      </c>
      <c r="AT111" s="73">
        <f t="shared" si="205"/>
        <v>-476</v>
      </c>
      <c r="AU111" s="73">
        <f t="shared" si="205"/>
        <v>894</v>
      </c>
      <c r="AV111" s="73">
        <f t="shared" si="205"/>
        <v>-501</v>
      </c>
      <c r="AW111" s="73">
        <f t="shared" si="205"/>
        <v>-1961</v>
      </c>
      <c r="AX111" s="123"/>
    </row>
    <row r="112" spans="1:50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122">
        <f>'NECO-ELECTRIC'!Z112+'NECO-GAS'!Z112</f>
        <v>1167</v>
      </c>
      <c r="AA112" s="236">
        <f t="shared" si="202"/>
        <v>5.5214723926380369E-2</v>
      </c>
      <c r="AB112" s="237">
        <f t="shared" si="203"/>
        <v>-0.10862315388280133</v>
      </c>
      <c r="AC112" s="238">
        <f t="shared" si="203"/>
        <v>1.4592274678111588E-2</v>
      </c>
      <c r="AD112" s="238">
        <f t="shared" si="203"/>
        <v>5.5319148936170209E-2</v>
      </c>
      <c r="AE112" s="238">
        <f t="shared" si="203"/>
        <v>8.7017873941674512E-2</v>
      </c>
      <c r="AF112" s="238">
        <f t="shared" si="203"/>
        <v>-1.7873100983020553E-2</v>
      </c>
      <c r="AG112" s="238">
        <f t="shared" si="203"/>
        <v>0.41350649350649349</v>
      </c>
      <c r="AH112" s="238">
        <f t="shared" si="203"/>
        <v>8.6425141859450022E-2</v>
      </c>
      <c r="AI112" s="238">
        <f t="shared" si="203"/>
        <v>0.20098846787479407</v>
      </c>
      <c r="AJ112" s="238">
        <f t="shared" si="203"/>
        <v>3.7348272642390289E-2</v>
      </c>
      <c r="AK112" s="238">
        <f t="shared" si="203"/>
        <v>-0.24592182209910743</v>
      </c>
      <c r="AL112" s="206"/>
      <c r="AM112" s="37">
        <f t="shared" si="204"/>
        <v>117</v>
      </c>
      <c r="AN112" s="72">
        <f t="shared" si="205"/>
        <v>-228</v>
      </c>
      <c r="AO112" s="73">
        <f t="shared" si="205"/>
        <v>34</v>
      </c>
      <c r="AP112" s="73">
        <f t="shared" si="205"/>
        <v>117</v>
      </c>
      <c r="AQ112" s="73">
        <f t="shared" si="205"/>
        <v>185</v>
      </c>
      <c r="AR112" s="73">
        <f t="shared" si="205"/>
        <v>-40</v>
      </c>
      <c r="AS112" s="73">
        <f t="shared" si="205"/>
        <v>796</v>
      </c>
      <c r="AT112" s="73">
        <f t="shared" si="205"/>
        <v>198</v>
      </c>
      <c r="AU112" s="73">
        <f t="shared" si="205"/>
        <v>366</v>
      </c>
      <c r="AV112" s="73">
        <f t="shared" si="205"/>
        <v>80</v>
      </c>
      <c r="AW112" s="73">
        <f t="shared" si="205"/>
        <v>-799</v>
      </c>
      <c r="AX112" s="123"/>
    </row>
    <row r="113" spans="1:50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O127" si="206">SUM(D108:D112)</f>
        <v>654993</v>
      </c>
      <c r="E113" s="77">
        <f t="shared" si="206"/>
        <v>676133</v>
      </c>
      <c r="F113" s="79">
        <f t="shared" si="206"/>
        <v>614638</v>
      </c>
      <c r="G113" s="77">
        <f t="shared" si="206"/>
        <v>696787</v>
      </c>
      <c r="H113" s="77">
        <f t="shared" si="206"/>
        <v>676705</v>
      </c>
      <c r="I113" s="77">
        <f t="shared" si="206"/>
        <v>655765</v>
      </c>
      <c r="J113" s="77">
        <f t="shared" si="206"/>
        <v>740927</v>
      </c>
      <c r="K113" s="77">
        <f t="shared" si="206"/>
        <v>645262</v>
      </c>
      <c r="L113" s="77">
        <f t="shared" si="206"/>
        <v>716485</v>
      </c>
      <c r="M113" s="77">
        <f t="shared" si="206"/>
        <v>764136</v>
      </c>
      <c r="N113" s="78">
        <f t="shared" si="206"/>
        <v>704385</v>
      </c>
      <c r="O113" s="76">
        <f t="shared" si="206"/>
        <v>734381</v>
      </c>
      <c r="P113" s="77">
        <f t="shared" si="206"/>
        <v>688397</v>
      </c>
      <c r="Q113" s="77">
        <f t="shared" si="206"/>
        <v>691952</v>
      </c>
      <c r="R113" s="77">
        <f t="shared" si="206"/>
        <v>722017</v>
      </c>
      <c r="S113" s="77">
        <f t="shared" ref="S113:T113" si="207">SUM(S108:S112)</f>
        <v>731070</v>
      </c>
      <c r="T113" s="77">
        <f t="shared" si="207"/>
        <v>711065</v>
      </c>
      <c r="U113" s="77">
        <f t="shared" ref="U113:V113" si="208">SUM(U108:U112)</f>
        <v>707252</v>
      </c>
      <c r="V113" s="77">
        <f t="shared" si="208"/>
        <v>726619</v>
      </c>
      <c r="W113" s="77">
        <f t="shared" ref="W113" si="209">SUM(W108:W112)</f>
        <v>681897</v>
      </c>
      <c r="X113" s="77">
        <f t="shared" ref="X113:Y113" si="210">SUM(X108:X112)</f>
        <v>707831</v>
      </c>
      <c r="Y113" s="77">
        <f t="shared" si="210"/>
        <v>719246</v>
      </c>
      <c r="Z113" s="78">
        <f t="shared" ref="Z113" si="211">SUM(Z108:Z112)</f>
        <v>341992</v>
      </c>
      <c r="AA113" s="208">
        <f t="shared" si="202"/>
        <v>0.13374491314523548</v>
      </c>
      <c r="AB113" s="212">
        <f t="shared" si="203"/>
        <v>5.0999018310119347E-2</v>
      </c>
      <c r="AC113" s="213">
        <f t="shared" si="203"/>
        <v>2.3396284458826886E-2</v>
      </c>
      <c r="AD113" s="213">
        <f t="shared" si="203"/>
        <v>0.17470283321239494</v>
      </c>
      <c r="AE113" s="213">
        <f t="shared" si="203"/>
        <v>4.9201549397448571E-2</v>
      </c>
      <c r="AF113" s="213">
        <f t="shared" si="203"/>
        <v>5.0775448681478638E-2</v>
      </c>
      <c r="AG113" s="213">
        <f t="shared" si="203"/>
        <v>7.8514406837815381E-2</v>
      </c>
      <c r="AH113" s="213">
        <f t="shared" si="203"/>
        <v>-1.9310944263065052E-2</v>
      </c>
      <c r="AI113" s="213">
        <f t="shared" si="203"/>
        <v>5.6775387362032789E-2</v>
      </c>
      <c r="AJ113" s="213">
        <f t="shared" si="203"/>
        <v>-1.2078410573843137E-2</v>
      </c>
      <c r="AK113" s="213">
        <f t="shared" si="203"/>
        <v>-5.874608708397458E-2</v>
      </c>
      <c r="AL113" s="214"/>
      <c r="AM113" s="79">
        <f t="shared" si="206"/>
        <v>86633</v>
      </c>
      <c r="AN113" s="80">
        <f t="shared" si="206"/>
        <v>33404</v>
      </c>
      <c r="AO113" s="81">
        <f t="shared" si="206"/>
        <v>15819</v>
      </c>
      <c r="AP113" s="81">
        <f t="shared" ref="AP113:AQ113" si="212">SUM(AP108:AP112)</f>
        <v>107379</v>
      </c>
      <c r="AQ113" s="81">
        <f t="shared" si="212"/>
        <v>34283</v>
      </c>
      <c r="AR113" s="81">
        <f t="shared" ref="AR113:AS113" si="213">SUM(AR108:AR112)</f>
        <v>34360</v>
      </c>
      <c r="AS113" s="81">
        <f t="shared" si="213"/>
        <v>51487</v>
      </c>
      <c r="AT113" s="81">
        <f t="shared" ref="AT113:AU113" si="214">SUM(AT108:AT112)</f>
        <v>-14308</v>
      </c>
      <c r="AU113" s="81">
        <f t="shared" si="214"/>
        <v>36635</v>
      </c>
      <c r="AV113" s="81">
        <f t="shared" ref="AV113:AW113" si="215">SUM(AV108:AV112)</f>
        <v>-8654</v>
      </c>
      <c r="AW113" s="81">
        <f t="shared" si="215"/>
        <v>-44890</v>
      </c>
      <c r="AX113" s="82"/>
    </row>
    <row r="114" spans="1:5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2"/>
    </row>
    <row r="115" spans="1:50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16">+E94-E101</f>
        <v>-8232801.1299999952</v>
      </c>
      <c r="F115" s="114">
        <f t="shared" si="216"/>
        <v>-1468511.5199999958</v>
      </c>
      <c r="G115" s="114">
        <f t="shared" si="216"/>
        <v>10157627.849999994</v>
      </c>
      <c r="H115" s="114">
        <f t="shared" si="216"/>
        <v>4679098.7800000012</v>
      </c>
      <c r="I115" s="114">
        <f t="shared" si="216"/>
        <v>-5798040.2800000012</v>
      </c>
      <c r="J115" s="114">
        <f t="shared" si="216"/>
        <v>-2638477.8100000024</v>
      </c>
      <c r="K115" s="114">
        <f t="shared" si="216"/>
        <v>5066323.1900000051</v>
      </c>
      <c r="L115" s="114">
        <f t="shared" si="216"/>
        <v>15679756.099999994</v>
      </c>
      <c r="M115" s="114">
        <f t="shared" si="216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17">+P94-P101</f>
        <v>2146626.3900000006</v>
      </c>
      <c r="Q115" s="114">
        <f t="shared" si="217"/>
        <v>1646842.7900000066</v>
      </c>
      <c r="R115" s="114">
        <f t="shared" si="217"/>
        <v>-5539273.9799999967</v>
      </c>
      <c r="S115" s="114">
        <f t="shared" si="217"/>
        <v>20023939.359999985</v>
      </c>
      <c r="T115" s="114">
        <f t="shared" ref="T115:U115" si="218">+T94-T101</f>
        <v>10606888.920000002</v>
      </c>
      <c r="U115" s="114">
        <f t="shared" si="218"/>
        <v>-4381893.3100000024</v>
      </c>
      <c r="V115" s="114">
        <f t="shared" ref="V115:W115" si="219">+V94-V101</f>
        <v>-2660060</v>
      </c>
      <c r="W115" s="114">
        <f t="shared" si="219"/>
        <v>4882823.4900000021</v>
      </c>
      <c r="X115" s="114">
        <f t="shared" ref="X115:Y115" si="220">+X94-X101</f>
        <v>20738362.63000001</v>
      </c>
      <c r="Y115" s="114">
        <f t="shared" si="220"/>
        <v>23870261.010000005</v>
      </c>
      <c r="Z115" s="115">
        <f t="shared" ref="Z115" si="221">+Z94-Z101</f>
        <v>4603880</v>
      </c>
      <c r="AA115" s="236">
        <f t="shared" ref="AA115:AK115" si="222">IF(ISERROR((O115-C115)/C115)=TRUE,0,(O115-C115)/C115)</f>
        <v>-0.61227782423816879</v>
      </c>
      <c r="AB115" s="237">
        <f t="shared" si="222"/>
        <v>-1.1706068272507968</v>
      </c>
      <c r="AC115" s="238">
        <f t="shared" si="222"/>
        <v>-1.2000343217327305</v>
      </c>
      <c r="AD115" s="238">
        <f t="shared" si="222"/>
        <v>2.7720330447254593</v>
      </c>
      <c r="AE115" s="238">
        <f t="shared" si="222"/>
        <v>0.97132043580430993</v>
      </c>
      <c r="AF115" s="238">
        <f t="shared" si="222"/>
        <v>1.2668657830728676</v>
      </c>
      <c r="AG115" s="238">
        <f t="shared" si="222"/>
        <v>-0.24424579713337186</v>
      </c>
      <c r="AH115" s="238">
        <f t="shared" si="222"/>
        <v>8.1797883303015521E-3</v>
      </c>
      <c r="AI115" s="238">
        <f t="shared" si="222"/>
        <v>-3.6219501425056699E-2</v>
      </c>
      <c r="AJ115" s="238">
        <f t="shared" si="222"/>
        <v>0.32262023068075774</v>
      </c>
      <c r="AK115" s="238">
        <f t="shared" si="222"/>
        <v>0.34632000637030957</v>
      </c>
      <c r="AL115" s="206"/>
      <c r="AM115" s="38">
        <f t="shared" ref="AM115:AW115" si="223">O115-C115</f>
        <v>2736637.8999999911</v>
      </c>
      <c r="AN115" s="72">
        <f t="shared" si="223"/>
        <v>14728927.019999996</v>
      </c>
      <c r="AO115" s="73">
        <f t="shared" si="223"/>
        <v>9879643.9200000018</v>
      </c>
      <c r="AP115" s="73">
        <f t="shared" si="223"/>
        <v>-4070762.4600000009</v>
      </c>
      <c r="AQ115" s="73">
        <f t="shared" si="223"/>
        <v>9866311.5099999905</v>
      </c>
      <c r="AR115" s="73">
        <f t="shared" si="223"/>
        <v>5927790.1400000006</v>
      </c>
      <c r="AS115" s="73">
        <f t="shared" si="223"/>
        <v>1416146.9699999988</v>
      </c>
      <c r="AT115" s="73">
        <f t="shared" si="223"/>
        <v>-21582.189999997616</v>
      </c>
      <c r="AU115" s="73">
        <f t="shared" si="223"/>
        <v>-183499.70000000298</v>
      </c>
      <c r="AV115" s="73">
        <f t="shared" si="223"/>
        <v>5058606.5300000161</v>
      </c>
      <c r="AW115" s="73">
        <f t="shared" si="223"/>
        <v>6140255.5900000185</v>
      </c>
      <c r="AX115" s="118"/>
    </row>
    <row r="116" spans="1:50" s="41" customFormat="1" x14ac:dyDescent="0.35">
      <c r="A116" s="172"/>
      <c r="B116" s="42" t="s">
        <v>31</v>
      </c>
      <c r="C116" s="113">
        <f t="shared" ref="C116:D119" si="224">+C95-C102</f>
        <v>2851470.9000000004</v>
      </c>
      <c r="D116" s="114">
        <f t="shared" si="224"/>
        <v>-655268.83999999985</v>
      </c>
      <c r="E116" s="114">
        <f t="shared" si="216"/>
        <v>-528249.9700000002</v>
      </c>
      <c r="F116" s="114">
        <f t="shared" si="216"/>
        <v>-1053630.9900000002</v>
      </c>
      <c r="G116" s="114">
        <f t="shared" si="216"/>
        <v>365136.66000000015</v>
      </c>
      <c r="H116" s="114">
        <f t="shared" si="216"/>
        <v>963023.36000000034</v>
      </c>
      <c r="I116" s="114">
        <f t="shared" si="216"/>
        <v>369161.12999999989</v>
      </c>
      <c r="J116" s="114">
        <f t="shared" si="216"/>
        <v>507580.77</v>
      </c>
      <c r="K116" s="114">
        <f t="shared" si="216"/>
        <v>1515777.8600000003</v>
      </c>
      <c r="L116" s="114">
        <f t="shared" si="216"/>
        <v>2606503.7400000002</v>
      </c>
      <c r="M116" s="114">
        <f t="shared" si="216"/>
        <v>2144613.4899999998</v>
      </c>
      <c r="N116" s="115">
        <f t="shared" si="216"/>
        <v>-798047.84999999963</v>
      </c>
      <c r="O116" s="113">
        <f t="shared" si="216"/>
        <v>888235.11000000034</v>
      </c>
      <c r="P116" s="114">
        <f t="shared" ref="P116:S116" si="225">+P95-P102</f>
        <v>841213.25</v>
      </c>
      <c r="Q116" s="114">
        <f t="shared" si="225"/>
        <v>241093.71000000043</v>
      </c>
      <c r="R116" s="114">
        <f t="shared" si="225"/>
        <v>164688.1799999997</v>
      </c>
      <c r="S116" s="114">
        <f t="shared" si="225"/>
        <v>1277468.7100000004</v>
      </c>
      <c r="T116" s="114">
        <f t="shared" ref="T116:U116" si="226">+T95-T102</f>
        <v>1390774.1400000001</v>
      </c>
      <c r="U116" s="114">
        <f t="shared" si="226"/>
        <v>96624.810000000056</v>
      </c>
      <c r="V116" s="114">
        <f t="shared" ref="V116:W116" si="227">+V95-V102</f>
        <v>138917</v>
      </c>
      <c r="W116" s="114">
        <f t="shared" si="227"/>
        <v>915672.41999999993</v>
      </c>
      <c r="X116" s="114">
        <f t="shared" ref="X116:Y116" si="228">+X95-X102</f>
        <v>1468045.62</v>
      </c>
      <c r="Y116" s="114">
        <f t="shared" si="228"/>
        <v>653581.38000000082</v>
      </c>
      <c r="Z116" s="115">
        <f t="shared" ref="Z116" si="229">+Z95-Z102</f>
        <v>695158</v>
      </c>
      <c r="AA116" s="236">
        <f t="shared" ref="AA116:AA120" si="230">IF(ISERROR((O116-C116)/C116)=TRUE,0,(O116-C116)/C116)</f>
        <v>-0.68849932503256472</v>
      </c>
      <c r="AB116" s="237">
        <f t="shared" ref="AB116:AK120" si="231">IF(ISERROR((P116-D116)/D116)=TRUE,0,(P116-D116)/D116)</f>
        <v>-2.2837681248508632</v>
      </c>
      <c r="AC116" s="238">
        <f t="shared" si="231"/>
        <v>-1.4564008020672492</v>
      </c>
      <c r="AD116" s="238">
        <f t="shared" si="231"/>
        <v>-1.1563053683529181</v>
      </c>
      <c r="AE116" s="238">
        <f t="shared" si="231"/>
        <v>2.4986043581600379</v>
      </c>
      <c r="AF116" s="238">
        <f t="shared" si="231"/>
        <v>0.44417487442879855</v>
      </c>
      <c r="AG116" s="238">
        <f t="shared" si="231"/>
        <v>-0.73825844015592845</v>
      </c>
      <c r="AH116" s="238">
        <f t="shared" si="231"/>
        <v>-0.72631547881532232</v>
      </c>
      <c r="AI116" s="238">
        <f t="shared" si="231"/>
        <v>-0.39590592779868172</v>
      </c>
      <c r="AJ116" s="238">
        <f t="shared" si="231"/>
        <v>-0.43677593955802269</v>
      </c>
      <c r="AK116" s="238">
        <f t="shared" si="231"/>
        <v>-0.6952451418180714</v>
      </c>
      <c r="AL116" s="206"/>
      <c r="AM116" s="38">
        <f t="shared" si="204"/>
        <v>-1963235.79</v>
      </c>
      <c r="AN116" s="72">
        <f t="shared" ref="AN116:AW119" si="232">P116-D116</f>
        <v>1496482.0899999999</v>
      </c>
      <c r="AO116" s="73">
        <f t="shared" si="232"/>
        <v>769343.68000000063</v>
      </c>
      <c r="AP116" s="73">
        <f t="shared" si="232"/>
        <v>1218319.17</v>
      </c>
      <c r="AQ116" s="73">
        <f t="shared" si="232"/>
        <v>912332.05000000028</v>
      </c>
      <c r="AR116" s="73">
        <f t="shared" si="232"/>
        <v>427750.7799999998</v>
      </c>
      <c r="AS116" s="73">
        <f t="shared" si="232"/>
        <v>-272536.31999999983</v>
      </c>
      <c r="AT116" s="73">
        <f t="shared" si="232"/>
        <v>-368663.77</v>
      </c>
      <c r="AU116" s="73">
        <f t="shared" si="232"/>
        <v>-600105.44000000041</v>
      </c>
      <c r="AV116" s="73">
        <f t="shared" si="232"/>
        <v>-1138458.1200000001</v>
      </c>
      <c r="AW116" s="73">
        <f t="shared" si="232"/>
        <v>-1491032.1099999989</v>
      </c>
      <c r="AX116" s="118"/>
    </row>
    <row r="117" spans="1:50" s="41" customFormat="1" x14ac:dyDescent="0.35">
      <c r="A117" s="172"/>
      <c r="B117" s="42" t="s">
        <v>32</v>
      </c>
      <c r="C117" s="113">
        <f t="shared" si="224"/>
        <v>-1166818.6400000006</v>
      </c>
      <c r="D117" s="114">
        <f t="shared" si="224"/>
        <v>-1996617.0600000005</v>
      </c>
      <c r="E117" s="114">
        <f t="shared" si="216"/>
        <v>-2243015.5100000016</v>
      </c>
      <c r="F117" s="114">
        <f t="shared" si="216"/>
        <v>170557.3900000006</v>
      </c>
      <c r="G117" s="114">
        <f t="shared" si="216"/>
        <v>1644583.1400000006</v>
      </c>
      <c r="H117" s="114">
        <f t="shared" si="216"/>
        <v>428173.46000000089</v>
      </c>
      <c r="I117" s="114">
        <f t="shared" si="216"/>
        <v>305294.1099999994</v>
      </c>
      <c r="J117" s="114">
        <f t="shared" si="216"/>
        <v>-282210.89999999851</v>
      </c>
      <c r="K117" s="114">
        <f t="shared" si="216"/>
        <v>2076035.7200000007</v>
      </c>
      <c r="L117" s="114">
        <f t="shared" si="216"/>
        <v>3351471.709999999</v>
      </c>
      <c r="M117" s="114">
        <f t="shared" si="216"/>
        <v>2035637.2800000012</v>
      </c>
      <c r="N117" s="115">
        <f t="shared" si="216"/>
        <v>615408.80999999866</v>
      </c>
      <c r="O117" s="113">
        <f t="shared" si="216"/>
        <v>268573.17000000179</v>
      </c>
      <c r="P117" s="114">
        <f t="shared" ref="P117:S117" si="233">+P96-P103</f>
        <v>1134430.9900000002</v>
      </c>
      <c r="Q117" s="114">
        <f t="shared" si="233"/>
        <v>-1150404.4100000001</v>
      </c>
      <c r="R117" s="114">
        <f t="shared" si="233"/>
        <v>-768740.3200000003</v>
      </c>
      <c r="S117" s="114">
        <f t="shared" si="233"/>
        <v>2311290.67</v>
      </c>
      <c r="T117" s="114">
        <f t="shared" ref="T117:U117" si="234">+T96-T103</f>
        <v>1628690.2200000007</v>
      </c>
      <c r="U117" s="114">
        <f t="shared" si="234"/>
        <v>-160750.74000000022</v>
      </c>
      <c r="V117" s="114">
        <f t="shared" ref="V117:W117" si="235">+V96-V103</f>
        <v>610042</v>
      </c>
      <c r="W117" s="114">
        <f t="shared" si="235"/>
        <v>986846.50000000186</v>
      </c>
      <c r="X117" s="114">
        <f t="shared" ref="X117:Y117" si="236">+X96-X103</f>
        <v>3596598.4999999981</v>
      </c>
      <c r="Y117" s="114">
        <f t="shared" si="236"/>
        <v>4080312.8200000003</v>
      </c>
      <c r="Z117" s="115">
        <f t="shared" ref="Z117" si="237">+Z96-Z103</f>
        <v>1583193</v>
      </c>
      <c r="AA117" s="236">
        <f t="shared" si="230"/>
        <v>-1.2301755909555934</v>
      </c>
      <c r="AB117" s="237">
        <f t="shared" si="231"/>
        <v>-1.5681765485866379</v>
      </c>
      <c r="AC117" s="238">
        <f t="shared" si="231"/>
        <v>-0.48711705074210598</v>
      </c>
      <c r="AD117" s="238">
        <f t="shared" si="231"/>
        <v>-5.5072237561796511</v>
      </c>
      <c r="AE117" s="238">
        <f t="shared" si="231"/>
        <v>0.40539606285882213</v>
      </c>
      <c r="AF117" s="238">
        <f t="shared" si="231"/>
        <v>2.8038093720241259</v>
      </c>
      <c r="AG117" s="238">
        <f t="shared" si="231"/>
        <v>-1.5265438628999444</v>
      </c>
      <c r="AH117" s="238">
        <f t="shared" si="231"/>
        <v>-3.1616528631601515</v>
      </c>
      <c r="AI117" s="238">
        <f t="shared" si="231"/>
        <v>-0.52464859323326019</v>
      </c>
      <c r="AJ117" s="238">
        <f t="shared" si="231"/>
        <v>7.3140044497048487E-2</v>
      </c>
      <c r="AK117" s="238">
        <f t="shared" si="231"/>
        <v>1.0044400149716251</v>
      </c>
      <c r="AL117" s="206"/>
      <c r="AM117" s="38">
        <f t="shared" si="204"/>
        <v>1435391.8100000024</v>
      </c>
      <c r="AN117" s="72">
        <f t="shared" si="232"/>
        <v>3131048.0500000007</v>
      </c>
      <c r="AO117" s="73">
        <f t="shared" si="232"/>
        <v>1092611.1000000015</v>
      </c>
      <c r="AP117" s="73">
        <f t="shared" si="232"/>
        <v>-939297.71000000089</v>
      </c>
      <c r="AQ117" s="73">
        <f t="shared" si="232"/>
        <v>666707.52999999933</v>
      </c>
      <c r="AR117" s="73">
        <f t="shared" si="232"/>
        <v>1200516.7599999998</v>
      </c>
      <c r="AS117" s="73">
        <f t="shared" si="232"/>
        <v>-466044.84999999963</v>
      </c>
      <c r="AT117" s="73">
        <f t="shared" si="232"/>
        <v>892252.89999999851</v>
      </c>
      <c r="AU117" s="73">
        <f t="shared" si="232"/>
        <v>-1089189.2199999988</v>
      </c>
      <c r="AV117" s="73">
        <f t="shared" si="232"/>
        <v>245126.78999999911</v>
      </c>
      <c r="AW117" s="73">
        <f t="shared" si="232"/>
        <v>2044675.5399999991</v>
      </c>
      <c r="AX117" s="118"/>
    </row>
    <row r="118" spans="1:50" s="41" customFormat="1" x14ac:dyDescent="0.35">
      <c r="A118" s="172"/>
      <c r="B118" s="42" t="s">
        <v>33</v>
      </c>
      <c r="C118" s="113">
        <f t="shared" si="224"/>
        <v>435183.5</v>
      </c>
      <c r="D118" s="114">
        <f t="shared" si="224"/>
        <v>-771327.67000000179</v>
      </c>
      <c r="E118" s="114">
        <f t="shared" si="216"/>
        <v>-3159864.4800000004</v>
      </c>
      <c r="F118" s="114">
        <f t="shared" si="216"/>
        <v>1084464.0600000024</v>
      </c>
      <c r="G118" s="114">
        <f t="shared" si="216"/>
        <v>6255234.1500000022</v>
      </c>
      <c r="H118" s="114">
        <f t="shared" si="216"/>
        <v>-5417.7800000049174</v>
      </c>
      <c r="I118" s="114">
        <f t="shared" si="216"/>
        <v>2006621.1999999993</v>
      </c>
      <c r="J118" s="114">
        <f t="shared" si="216"/>
        <v>-48273.319999996573</v>
      </c>
      <c r="K118" s="114">
        <f t="shared" si="216"/>
        <v>1291401.7399999984</v>
      </c>
      <c r="L118" s="114">
        <f t="shared" si="216"/>
        <v>3248566.9800000042</v>
      </c>
      <c r="M118" s="114">
        <f t="shared" si="216"/>
        <v>2846014.1099999994</v>
      </c>
      <c r="N118" s="115">
        <f t="shared" si="216"/>
        <v>416183.5</v>
      </c>
      <c r="O118" s="113">
        <f t="shared" si="216"/>
        <v>-385697.08999999985</v>
      </c>
      <c r="P118" s="114">
        <f t="shared" ref="P118:S118" si="238">+P97-P104</f>
        <v>2971097.8200000003</v>
      </c>
      <c r="Q118" s="114">
        <f t="shared" si="238"/>
        <v>-1511620.7200000025</v>
      </c>
      <c r="R118" s="114">
        <f t="shared" si="238"/>
        <v>581709.3599999994</v>
      </c>
      <c r="S118" s="114">
        <f t="shared" si="238"/>
        <v>3114440.379999999</v>
      </c>
      <c r="T118" s="114">
        <f t="shared" ref="T118:U118" si="239">+T97-T104</f>
        <v>4898129.0400000028</v>
      </c>
      <c r="U118" s="114">
        <f t="shared" si="239"/>
        <v>5229523.879999999</v>
      </c>
      <c r="V118" s="114">
        <f t="shared" ref="V118:W118" si="240">+V97-V104</f>
        <v>820970</v>
      </c>
      <c r="W118" s="114">
        <f t="shared" si="240"/>
        <v>872202.41999999993</v>
      </c>
      <c r="X118" s="114">
        <f t="shared" ref="X118:Y118" si="241">+X97-X104</f>
        <v>6624094.4100000001</v>
      </c>
      <c r="Y118" s="114">
        <f t="shared" si="241"/>
        <v>4662242.43</v>
      </c>
      <c r="Z118" s="115">
        <f t="shared" ref="Z118" si="242">+Z97-Z104</f>
        <v>3491883</v>
      </c>
      <c r="AA118" s="236">
        <f t="shared" si="230"/>
        <v>-1.8862861068951371</v>
      </c>
      <c r="AB118" s="237">
        <f t="shared" si="231"/>
        <v>-4.8519269249085717</v>
      </c>
      <c r="AC118" s="238">
        <f t="shared" si="231"/>
        <v>-0.52161849675274607</v>
      </c>
      <c r="AD118" s="238">
        <f t="shared" si="231"/>
        <v>-0.46359738283996416</v>
      </c>
      <c r="AE118" s="238">
        <f t="shared" si="231"/>
        <v>-0.50210650707615834</v>
      </c>
      <c r="AF118" s="238">
        <f t="shared" si="231"/>
        <v>-905.08415254874819</v>
      </c>
      <c r="AG118" s="238">
        <f t="shared" si="231"/>
        <v>1.6061340725394513</v>
      </c>
      <c r="AH118" s="238">
        <f t="shared" si="231"/>
        <v>-18.006702667230229</v>
      </c>
      <c r="AI118" s="238">
        <f t="shared" si="231"/>
        <v>-0.32460798759648485</v>
      </c>
      <c r="AJ118" s="238">
        <f t="shared" si="231"/>
        <v>1.0390819862362795</v>
      </c>
      <c r="AK118" s="238">
        <f t="shared" si="231"/>
        <v>0.63816560628365993</v>
      </c>
      <c r="AL118" s="206"/>
      <c r="AM118" s="38">
        <f t="shared" si="204"/>
        <v>-820880.58999999985</v>
      </c>
      <c r="AN118" s="72">
        <f t="shared" si="232"/>
        <v>3742425.4900000021</v>
      </c>
      <c r="AO118" s="73">
        <f t="shared" si="232"/>
        <v>1648243.7599999979</v>
      </c>
      <c r="AP118" s="73">
        <f t="shared" si="232"/>
        <v>-502754.70000000298</v>
      </c>
      <c r="AQ118" s="73">
        <f t="shared" si="232"/>
        <v>-3140793.7700000033</v>
      </c>
      <c r="AR118" s="73">
        <f t="shared" si="232"/>
        <v>4903546.8200000077</v>
      </c>
      <c r="AS118" s="73">
        <f t="shared" si="232"/>
        <v>3222902.6799999997</v>
      </c>
      <c r="AT118" s="73">
        <f t="shared" si="232"/>
        <v>869243.31999999657</v>
      </c>
      <c r="AU118" s="73">
        <f t="shared" si="232"/>
        <v>-419199.31999999844</v>
      </c>
      <c r="AV118" s="73">
        <f t="shared" si="232"/>
        <v>3375527.429999996</v>
      </c>
      <c r="AW118" s="73">
        <f t="shared" si="232"/>
        <v>1816228.3200000003</v>
      </c>
      <c r="AX118" s="118"/>
    </row>
    <row r="119" spans="1:50" s="41" customFormat="1" x14ac:dyDescent="0.35">
      <c r="A119" s="172"/>
      <c r="B119" s="42" t="s">
        <v>34</v>
      </c>
      <c r="C119" s="113">
        <f t="shared" si="224"/>
        <v>2028456.349999994</v>
      </c>
      <c r="D119" s="114">
        <f t="shared" si="224"/>
        <v>2646070.3600000069</v>
      </c>
      <c r="E119" s="114">
        <f t="shared" si="216"/>
        <v>-2536150.3099999987</v>
      </c>
      <c r="F119" s="114">
        <f t="shared" si="216"/>
        <v>1520152.9199999981</v>
      </c>
      <c r="G119" s="114">
        <f t="shared" si="216"/>
        <v>2743294.8300000019</v>
      </c>
      <c r="H119" s="114">
        <f t="shared" si="216"/>
        <v>-1258785.0899999999</v>
      </c>
      <c r="I119" s="114">
        <f t="shared" si="216"/>
        <v>3328845.6199999973</v>
      </c>
      <c r="J119" s="114">
        <f t="shared" si="216"/>
        <v>1102436.3200000003</v>
      </c>
      <c r="K119" s="114">
        <f t="shared" si="216"/>
        <v>-3930.4499999992549</v>
      </c>
      <c r="L119" s="114">
        <f t="shared" si="216"/>
        <v>3424559.8599999994</v>
      </c>
      <c r="M119" s="114">
        <f t="shared" si="216"/>
        <v>3471065.1600000039</v>
      </c>
      <c r="N119" s="115">
        <f t="shared" si="216"/>
        <v>-514800.05999999866</v>
      </c>
      <c r="O119" s="113">
        <f t="shared" si="216"/>
        <v>-648778.33999999985</v>
      </c>
      <c r="P119" s="114">
        <f t="shared" ref="P119:S119" si="243">+P98-P105</f>
        <v>5155445.129999999</v>
      </c>
      <c r="Q119" s="114">
        <f t="shared" si="243"/>
        <v>-2056249.8000000007</v>
      </c>
      <c r="R119" s="114">
        <f t="shared" si="243"/>
        <v>7439269.9400000013</v>
      </c>
      <c r="S119" s="114">
        <f t="shared" si="243"/>
        <v>2523032.5</v>
      </c>
      <c r="T119" s="114">
        <f t="shared" ref="T119:U119" si="244">+T98-T105</f>
        <v>4494427.5000000037</v>
      </c>
      <c r="U119" s="114">
        <f t="shared" si="244"/>
        <v>-1615395.2599999979</v>
      </c>
      <c r="V119" s="114">
        <f t="shared" ref="V119:W119" si="245">+V98-V105</f>
        <v>1041665</v>
      </c>
      <c r="W119" s="114">
        <f t="shared" si="245"/>
        <v>2328663.2799999975</v>
      </c>
      <c r="X119" s="114">
        <f t="shared" ref="X119:Y119" si="246">+X98-X105</f>
        <v>9172320.5999999978</v>
      </c>
      <c r="Y119" s="114">
        <f t="shared" si="246"/>
        <v>1710367.179999996</v>
      </c>
      <c r="Z119" s="115">
        <f t="shared" ref="Z119" si="247">+Z98-Z105</f>
        <v>6611040</v>
      </c>
      <c r="AA119" s="236">
        <f t="shared" si="230"/>
        <v>-1.3198384525257356</v>
      </c>
      <c r="AB119" s="237">
        <f t="shared" si="231"/>
        <v>0.94834015298065832</v>
      </c>
      <c r="AC119" s="238">
        <f t="shared" si="231"/>
        <v>-0.1892240014748961</v>
      </c>
      <c r="AD119" s="238">
        <f t="shared" si="231"/>
        <v>3.893764201038413</v>
      </c>
      <c r="AE119" s="238">
        <f t="shared" si="231"/>
        <v>-8.0291162142423378E-2</v>
      </c>
      <c r="AF119" s="238">
        <f t="shared" si="231"/>
        <v>-4.5704486299563687</v>
      </c>
      <c r="AG119" s="238">
        <f t="shared" si="231"/>
        <v>-1.4852719063613407</v>
      </c>
      <c r="AH119" s="238">
        <f t="shared" si="231"/>
        <v>-5.5124562659546884E-2</v>
      </c>
      <c r="AI119" s="238">
        <f t="shared" si="231"/>
        <v>-593.46734597830755</v>
      </c>
      <c r="AJ119" s="238">
        <f t="shared" si="231"/>
        <v>1.6783940053540192</v>
      </c>
      <c r="AK119" s="238">
        <f t="shared" si="231"/>
        <v>-0.50725005116297095</v>
      </c>
      <c r="AL119" s="206"/>
      <c r="AM119" s="38">
        <f t="shared" si="204"/>
        <v>-2677234.6899999939</v>
      </c>
      <c r="AN119" s="72">
        <f t="shared" si="232"/>
        <v>2509374.7699999921</v>
      </c>
      <c r="AO119" s="73">
        <f t="shared" si="232"/>
        <v>479900.50999999791</v>
      </c>
      <c r="AP119" s="73">
        <f t="shared" si="232"/>
        <v>5919117.0200000033</v>
      </c>
      <c r="AQ119" s="73">
        <f t="shared" si="232"/>
        <v>-220262.33000000194</v>
      </c>
      <c r="AR119" s="73">
        <f t="shared" si="232"/>
        <v>5753212.5900000036</v>
      </c>
      <c r="AS119" s="73">
        <f t="shared" si="232"/>
        <v>-4944240.8799999952</v>
      </c>
      <c r="AT119" s="73">
        <f t="shared" si="232"/>
        <v>-60771.320000000298</v>
      </c>
      <c r="AU119" s="73">
        <f t="shared" si="232"/>
        <v>2332593.7299999967</v>
      </c>
      <c r="AV119" s="73">
        <f t="shared" si="232"/>
        <v>5747760.7399999984</v>
      </c>
      <c r="AW119" s="73">
        <f t="shared" si="232"/>
        <v>-1760697.9800000079</v>
      </c>
      <c r="AX119" s="118"/>
    </row>
    <row r="120" spans="1:50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O120" si="248">SUM(D115:D119)</f>
        <v>-13359443.839999991</v>
      </c>
      <c r="E120" s="145">
        <f t="shared" si="248"/>
        <v>-16700081.399999997</v>
      </c>
      <c r="F120" s="39">
        <f t="shared" si="248"/>
        <v>253031.86000000499</v>
      </c>
      <c r="G120" s="145">
        <f t="shared" si="248"/>
        <v>21165876.629999999</v>
      </c>
      <c r="H120" s="145">
        <f t="shared" si="248"/>
        <v>4806092.7299999977</v>
      </c>
      <c r="I120" s="145">
        <f t="shared" si="248"/>
        <v>211881.77999999467</v>
      </c>
      <c r="J120" s="145">
        <f t="shared" si="248"/>
        <v>-1358944.9399999972</v>
      </c>
      <c r="K120" s="145">
        <f t="shared" si="248"/>
        <v>9945608.0600000061</v>
      </c>
      <c r="L120" s="145">
        <f t="shared" si="248"/>
        <v>28310858.390000001</v>
      </c>
      <c r="M120" s="145">
        <f t="shared" si="248"/>
        <v>28227335.45999999</v>
      </c>
      <c r="N120" s="146">
        <f t="shared" si="248"/>
        <v>-2659294.8399999943</v>
      </c>
      <c r="O120" s="184">
        <f t="shared" si="248"/>
        <v>-1610630.7800000077</v>
      </c>
      <c r="P120" s="39">
        <f t="shared" ref="P120:S120" si="249">SUM(P115:P119)</f>
        <v>12248813.58</v>
      </c>
      <c r="Q120" s="145">
        <f t="shared" si="249"/>
        <v>-2830338.4299999964</v>
      </c>
      <c r="R120" s="145">
        <f t="shared" si="249"/>
        <v>1877653.1800000034</v>
      </c>
      <c r="S120" s="145">
        <f t="shared" si="249"/>
        <v>29250171.619999986</v>
      </c>
      <c r="T120" s="145">
        <f t="shared" ref="T120:U120" si="250">SUM(T115:T119)</f>
        <v>23018909.820000011</v>
      </c>
      <c r="U120" s="145">
        <f t="shared" si="250"/>
        <v>-831890.62000000104</v>
      </c>
      <c r="V120" s="145">
        <f t="shared" ref="V120:W120" si="251">SUM(V115:V119)</f>
        <v>-48466</v>
      </c>
      <c r="W120" s="145">
        <f t="shared" si="251"/>
        <v>9986208.1100000013</v>
      </c>
      <c r="X120" s="145">
        <f t="shared" ref="X120:Y120" si="252">SUM(X115:X119)</f>
        <v>41599421.760000005</v>
      </c>
      <c r="Y120" s="145">
        <f t="shared" si="252"/>
        <v>34976764.820000008</v>
      </c>
      <c r="Z120" s="146">
        <f t="shared" ref="Z120" si="253">SUM(Z115:Z119)</f>
        <v>16985154</v>
      </c>
      <c r="AA120" s="208">
        <f t="shared" si="230"/>
        <v>4.0127094935466587</v>
      </c>
      <c r="AB120" s="212">
        <f t="shared" si="231"/>
        <v>-1.916865531731597</v>
      </c>
      <c r="AC120" s="213">
        <f t="shared" si="231"/>
        <v>-0.8305194829768916</v>
      </c>
      <c r="AD120" s="213">
        <f t="shared" si="231"/>
        <v>6.4206196010256038</v>
      </c>
      <c r="AE120" s="213">
        <f t="shared" si="231"/>
        <v>0.38194945247585466</v>
      </c>
      <c r="AF120" s="213">
        <f t="shared" si="231"/>
        <v>3.7895267763591454</v>
      </c>
      <c r="AG120" s="213">
        <f t="shared" si="231"/>
        <v>-4.9262017715729121</v>
      </c>
      <c r="AH120" s="213">
        <f t="shared" si="231"/>
        <v>-0.96433556756169969</v>
      </c>
      <c r="AI120" s="213">
        <f t="shared" si="231"/>
        <v>4.0822089262981809E-3</v>
      </c>
      <c r="AJ120" s="213">
        <f t="shared" si="231"/>
        <v>0.46938044713945548</v>
      </c>
      <c r="AK120" s="213">
        <f t="shared" si="231"/>
        <v>0.23910968747172073</v>
      </c>
      <c r="AL120" s="214"/>
      <c r="AM120" s="39">
        <f t="shared" si="206"/>
        <v>-1289321.3600000003</v>
      </c>
      <c r="AN120" s="147">
        <f t="shared" si="248"/>
        <v>25608257.419999991</v>
      </c>
      <c r="AO120" s="148">
        <f t="shared" si="248"/>
        <v>13869742.969999999</v>
      </c>
      <c r="AP120" s="148">
        <f t="shared" ref="AP120:AQ120" si="254">SUM(AP115:AP119)</f>
        <v>1624621.3199999984</v>
      </c>
      <c r="AQ120" s="148">
        <f t="shared" si="254"/>
        <v>8084294.9899999853</v>
      </c>
      <c r="AR120" s="148">
        <f t="shared" ref="AR120:AS120" si="255">SUM(AR115:AR119)</f>
        <v>18212817.090000011</v>
      </c>
      <c r="AS120" s="148">
        <f t="shared" si="255"/>
        <v>-1043772.3999999962</v>
      </c>
      <c r="AT120" s="148">
        <f t="shared" ref="AT120:AU120" si="256">SUM(AT115:AT119)</f>
        <v>1310478.9399999972</v>
      </c>
      <c r="AU120" s="148">
        <f t="shared" si="256"/>
        <v>40600.049999996088</v>
      </c>
      <c r="AV120" s="148">
        <f t="shared" ref="AV120:AW120" si="257">SUM(AV115:AV119)</f>
        <v>13288563.370000008</v>
      </c>
      <c r="AW120" s="148">
        <f t="shared" si="257"/>
        <v>6749429.3600000106</v>
      </c>
      <c r="AX120" s="149"/>
    </row>
    <row r="121" spans="1:5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90"/>
      <c r="AX121" s="91"/>
    </row>
    <row r="122" spans="1:50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125">
        <f>'NECO-ELECTRIC'!Z122+'NECO-GAS'!Z122</f>
        <v>190</v>
      </c>
      <c r="AA122" s="236">
        <f t="shared" ref="AA122:AK122" si="258">IF(ISERROR((O122-C122)/C122)=TRUE,0,(O122-C122)/C122)</f>
        <v>-0.35190615835777128</v>
      </c>
      <c r="AB122" s="237">
        <f t="shared" si="258"/>
        <v>-0.38396624472573837</v>
      </c>
      <c r="AC122" s="238">
        <f t="shared" si="258"/>
        <v>-0.48955613577023499</v>
      </c>
      <c r="AD122" s="238">
        <f t="shared" si="258"/>
        <v>-0.53898768809849518</v>
      </c>
      <c r="AE122" s="238">
        <f t="shared" si="258"/>
        <v>-0.59071729957805907</v>
      </c>
      <c r="AF122" s="238">
        <f t="shared" si="258"/>
        <v>-0.61250000000000004</v>
      </c>
      <c r="AG122" s="238">
        <f t="shared" si="258"/>
        <v>-0.65502183406113534</v>
      </c>
      <c r="AH122" s="238">
        <f t="shared" si="258"/>
        <v>-0.64318529862174578</v>
      </c>
      <c r="AI122" s="238">
        <f t="shared" si="258"/>
        <v>-0.6023489932885906</v>
      </c>
      <c r="AJ122" s="238">
        <f t="shared" si="258"/>
        <v>-0.58256029684601118</v>
      </c>
      <c r="AK122" s="238">
        <f t="shared" si="258"/>
        <v>-0.57171314741035861</v>
      </c>
      <c r="AL122" s="252"/>
      <c r="AM122" s="71">
        <f t="shared" ref="AM122:AW122" si="259">O122-C122</f>
        <v>-240</v>
      </c>
      <c r="AN122" s="72">
        <f t="shared" si="259"/>
        <v>-273</v>
      </c>
      <c r="AO122" s="73">
        <f t="shared" si="259"/>
        <v>-375</v>
      </c>
      <c r="AP122" s="73">
        <f t="shared" si="259"/>
        <v>-394</v>
      </c>
      <c r="AQ122" s="73">
        <f t="shared" si="259"/>
        <v>-420</v>
      </c>
      <c r="AR122" s="73">
        <f t="shared" si="259"/>
        <v>-441</v>
      </c>
      <c r="AS122" s="73">
        <f t="shared" si="259"/>
        <v>-450</v>
      </c>
      <c r="AT122" s="73">
        <f t="shared" si="259"/>
        <v>-420</v>
      </c>
      <c r="AU122" s="73">
        <f t="shared" si="259"/>
        <v>-359</v>
      </c>
      <c r="AV122" s="73">
        <f t="shared" si="259"/>
        <v>-314</v>
      </c>
      <c r="AW122" s="73">
        <f t="shared" si="259"/>
        <v>-287</v>
      </c>
      <c r="AX122" s="127"/>
    </row>
    <row r="123" spans="1:50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125">
        <f>'NECO-ELECTRIC'!Z123+'NECO-GAS'!Z123</f>
        <v>1189</v>
      </c>
      <c r="AA123" s="236">
        <f t="shared" ref="AA123:AA127" si="260">IF(ISERROR((O123-C123)/C123)=TRUE,0,(O123-C123)/C123)</f>
        <v>0.27355950457727518</v>
      </c>
      <c r="AB123" s="237">
        <f t="shared" ref="AB123:AK127" si="261">IF(ISERROR((P123-D123)/D123)=TRUE,0,(P123-D123)/D123)</f>
        <v>0.14127290260366443</v>
      </c>
      <c r="AC123" s="238">
        <f t="shared" si="261"/>
        <v>-0.15311909262759923</v>
      </c>
      <c r="AD123" s="238">
        <f t="shared" si="261"/>
        <v>-0.3166947723440135</v>
      </c>
      <c r="AE123" s="238">
        <f t="shared" si="261"/>
        <v>-0.28233749179251477</v>
      </c>
      <c r="AF123" s="238">
        <f t="shared" si="261"/>
        <v>-0.41853843720341666</v>
      </c>
      <c r="AG123" s="238">
        <f t="shared" si="261"/>
        <v>-0.45317511225144325</v>
      </c>
      <c r="AH123" s="238">
        <f t="shared" si="261"/>
        <v>-0.53632198952879584</v>
      </c>
      <c r="AI123" s="238">
        <f t="shared" si="261"/>
        <v>-0.53252173913043477</v>
      </c>
      <c r="AJ123" s="238">
        <f t="shared" si="261"/>
        <v>-0.52427549868272483</v>
      </c>
      <c r="AK123" s="238">
        <f t="shared" si="261"/>
        <v>-0.51073131955484896</v>
      </c>
      <c r="AL123" s="252"/>
      <c r="AM123" s="71">
        <f t="shared" si="204"/>
        <v>508</v>
      </c>
      <c r="AN123" s="72">
        <f t="shared" ref="AN123:AW126" si="262">P123-D123</f>
        <v>293</v>
      </c>
      <c r="AO123" s="73">
        <f t="shared" si="262"/>
        <v>-405</v>
      </c>
      <c r="AP123" s="73">
        <f t="shared" si="262"/>
        <v>-939</v>
      </c>
      <c r="AQ123" s="73">
        <f t="shared" si="262"/>
        <v>-860</v>
      </c>
      <c r="AR123" s="73">
        <f t="shared" si="262"/>
        <v>-1323</v>
      </c>
      <c r="AS123" s="73">
        <f t="shared" si="262"/>
        <v>-1413</v>
      </c>
      <c r="AT123" s="73">
        <f t="shared" si="262"/>
        <v>-1639</v>
      </c>
      <c r="AU123" s="73">
        <f t="shared" si="262"/>
        <v>-1531</v>
      </c>
      <c r="AV123" s="73">
        <f t="shared" si="262"/>
        <v>-1393</v>
      </c>
      <c r="AW123" s="73">
        <f t="shared" si="262"/>
        <v>-1285</v>
      </c>
      <c r="AX123" s="127"/>
    </row>
    <row r="124" spans="1:50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125">
        <f>'NECO-ELECTRIC'!Z124+'NECO-GAS'!Z124</f>
        <v>0</v>
      </c>
      <c r="AA124" s="236">
        <f t="shared" si="260"/>
        <v>0</v>
      </c>
      <c r="AB124" s="237">
        <f t="shared" si="261"/>
        <v>0</v>
      </c>
      <c r="AC124" s="238">
        <f t="shared" si="261"/>
        <v>0</v>
      </c>
      <c r="AD124" s="238">
        <f t="shared" si="261"/>
        <v>0</v>
      </c>
      <c r="AE124" s="238">
        <f t="shared" si="261"/>
        <v>0</v>
      </c>
      <c r="AF124" s="238">
        <f t="shared" si="261"/>
        <v>0</v>
      </c>
      <c r="AG124" s="238">
        <f t="shared" si="261"/>
        <v>0</v>
      </c>
      <c r="AH124" s="238">
        <f t="shared" si="261"/>
        <v>0</v>
      </c>
      <c r="AI124" s="238">
        <f t="shared" si="261"/>
        <v>0</v>
      </c>
      <c r="AJ124" s="238">
        <f t="shared" si="261"/>
        <v>0</v>
      </c>
      <c r="AK124" s="238">
        <f t="shared" si="261"/>
        <v>0</v>
      </c>
      <c r="AL124" s="252"/>
      <c r="AM124" s="71">
        <f t="shared" si="204"/>
        <v>0</v>
      </c>
      <c r="AN124" s="72">
        <f t="shared" si="262"/>
        <v>0</v>
      </c>
      <c r="AO124" s="73">
        <f t="shared" si="262"/>
        <v>0</v>
      </c>
      <c r="AP124" s="73">
        <f t="shared" si="262"/>
        <v>0</v>
      </c>
      <c r="AQ124" s="73">
        <f t="shared" si="262"/>
        <v>0</v>
      </c>
      <c r="AR124" s="73">
        <f t="shared" si="262"/>
        <v>0</v>
      </c>
      <c r="AS124" s="73">
        <f t="shared" si="262"/>
        <v>0</v>
      </c>
      <c r="AT124" s="73">
        <f t="shared" si="262"/>
        <v>0</v>
      </c>
      <c r="AU124" s="73">
        <f t="shared" si="262"/>
        <v>0</v>
      </c>
      <c r="AV124" s="73">
        <f t="shared" si="262"/>
        <v>0</v>
      </c>
      <c r="AW124" s="73">
        <f t="shared" si="262"/>
        <v>0</v>
      </c>
      <c r="AX124" s="127"/>
    </row>
    <row r="125" spans="1:50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125">
        <f>'NECO-ELECTRIC'!Z125+'NECO-GAS'!Z125</f>
        <v>0</v>
      </c>
      <c r="AA125" s="236">
        <f t="shared" si="260"/>
        <v>0</v>
      </c>
      <c r="AB125" s="237">
        <f t="shared" si="261"/>
        <v>0</v>
      </c>
      <c r="AC125" s="238">
        <f t="shared" si="261"/>
        <v>0</v>
      </c>
      <c r="AD125" s="238">
        <f t="shared" si="261"/>
        <v>0</v>
      </c>
      <c r="AE125" s="238">
        <f t="shared" si="261"/>
        <v>0</v>
      </c>
      <c r="AF125" s="238">
        <f t="shared" si="261"/>
        <v>0</v>
      </c>
      <c r="AG125" s="238">
        <f t="shared" si="261"/>
        <v>0</v>
      </c>
      <c r="AH125" s="238">
        <f t="shared" si="261"/>
        <v>0</v>
      </c>
      <c r="AI125" s="238">
        <f t="shared" si="261"/>
        <v>0</v>
      </c>
      <c r="AJ125" s="238">
        <f t="shared" si="261"/>
        <v>0</v>
      </c>
      <c r="AK125" s="238">
        <f t="shared" si="261"/>
        <v>0</v>
      </c>
      <c r="AL125" s="252"/>
      <c r="AM125" s="71">
        <f t="shared" si="204"/>
        <v>0</v>
      </c>
      <c r="AN125" s="72">
        <f t="shared" si="262"/>
        <v>0</v>
      </c>
      <c r="AO125" s="73">
        <f t="shared" si="262"/>
        <v>0</v>
      </c>
      <c r="AP125" s="73">
        <f t="shared" si="262"/>
        <v>0</v>
      </c>
      <c r="AQ125" s="73">
        <f t="shared" si="262"/>
        <v>0</v>
      </c>
      <c r="AR125" s="73">
        <f t="shared" si="262"/>
        <v>0</v>
      </c>
      <c r="AS125" s="73">
        <f t="shared" si="262"/>
        <v>0</v>
      </c>
      <c r="AT125" s="73">
        <f t="shared" si="262"/>
        <v>0</v>
      </c>
      <c r="AU125" s="73">
        <f t="shared" si="262"/>
        <v>0</v>
      </c>
      <c r="AV125" s="73">
        <f t="shared" si="262"/>
        <v>0</v>
      </c>
      <c r="AW125" s="73">
        <f t="shared" si="262"/>
        <v>0</v>
      </c>
      <c r="AX125" s="127"/>
    </row>
    <row r="126" spans="1:50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125">
        <f>'NECO-ELECTRIC'!Z126+'NECO-GAS'!Z126</f>
        <v>0</v>
      </c>
      <c r="AA126" s="236">
        <f t="shared" si="260"/>
        <v>0</v>
      </c>
      <c r="AB126" s="237">
        <f t="shared" si="261"/>
        <v>0</v>
      </c>
      <c r="AC126" s="238">
        <f t="shared" si="261"/>
        <v>0</v>
      </c>
      <c r="AD126" s="238">
        <f t="shared" si="261"/>
        <v>0</v>
      </c>
      <c r="AE126" s="238">
        <f t="shared" si="261"/>
        <v>0</v>
      </c>
      <c r="AF126" s="238">
        <f t="shared" si="261"/>
        <v>0</v>
      </c>
      <c r="AG126" s="238">
        <f t="shared" si="261"/>
        <v>0</v>
      </c>
      <c r="AH126" s="238">
        <f t="shared" si="261"/>
        <v>0</v>
      </c>
      <c r="AI126" s="238">
        <f t="shared" si="261"/>
        <v>0</v>
      </c>
      <c r="AJ126" s="238">
        <f t="shared" si="261"/>
        <v>0</v>
      </c>
      <c r="AK126" s="238">
        <f t="shared" si="261"/>
        <v>0</v>
      </c>
      <c r="AL126" s="252"/>
      <c r="AM126" s="71">
        <f t="shared" si="204"/>
        <v>0</v>
      </c>
      <c r="AN126" s="72">
        <f t="shared" si="262"/>
        <v>0</v>
      </c>
      <c r="AO126" s="73">
        <f t="shared" si="262"/>
        <v>0</v>
      </c>
      <c r="AP126" s="73">
        <f t="shared" si="262"/>
        <v>0</v>
      </c>
      <c r="AQ126" s="73">
        <f t="shared" si="262"/>
        <v>0</v>
      </c>
      <c r="AR126" s="73">
        <f t="shared" si="262"/>
        <v>0</v>
      </c>
      <c r="AS126" s="73">
        <f t="shared" si="262"/>
        <v>0</v>
      </c>
      <c r="AT126" s="73">
        <f t="shared" si="262"/>
        <v>0</v>
      </c>
      <c r="AU126" s="73">
        <f t="shared" si="262"/>
        <v>0</v>
      </c>
      <c r="AV126" s="73">
        <f t="shared" si="262"/>
        <v>0</v>
      </c>
      <c r="AW126" s="73">
        <f t="shared" si="262"/>
        <v>0</v>
      </c>
      <c r="AX126" s="127"/>
    </row>
    <row r="127" spans="1:50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O127" si="263">SUM(D122:D126)</f>
        <v>2785</v>
      </c>
      <c r="E127" s="140">
        <f t="shared" si="263"/>
        <v>3411</v>
      </c>
      <c r="F127" s="141">
        <f t="shared" si="263"/>
        <v>3696</v>
      </c>
      <c r="G127" s="140">
        <f t="shared" si="263"/>
        <v>3757</v>
      </c>
      <c r="H127" s="141">
        <f t="shared" si="263"/>
        <v>3881</v>
      </c>
      <c r="I127" s="140">
        <f t="shared" si="263"/>
        <v>3805</v>
      </c>
      <c r="J127" s="141">
        <f t="shared" si="263"/>
        <v>3709</v>
      </c>
      <c r="K127" s="140">
        <f t="shared" si="263"/>
        <v>3471</v>
      </c>
      <c r="L127" s="141">
        <f t="shared" si="263"/>
        <v>3196</v>
      </c>
      <c r="M127" s="141">
        <f t="shared" si="263"/>
        <v>3018</v>
      </c>
      <c r="N127" s="142">
        <f t="shared" si="263"/>
        <v>2856</v>
      </c>
      <c r="O127" s="139">
        <f t="shared" si="263"/>
        <v>2807</v>
      </c>
      <c r="P127" s="141">
        <f t="shared" si="263"/>
        <v>2805</v>
      </c>
      <c r="Q127" s="140">
        <f t="shared" si="263"/>
        <v>2631</v>
      </c>
      <c r="R127" s="140">
        <f t="shared" si="263"/>
        <v>2363</v>
      </c>
      <c r="S127" s="140">
        <f t="shared" ref="S127:T127" si="264">SUM(S122:S126)</f>
        <v>2477</v>
      </c>
      <c r="T127" s="140">
        <f t="shared" si="264"/>
        <v>2117</v>
      </c>
      <c r="U127" s="140">
        <f t="shared" ref="U127:V127" si="265">SUM(U122:U126)</f>
        <v>1942</v>
      </c>
      <c r="V127" s="140">
        <f t="shared" si="265"/>
        <v>1650</v>
      </c>
      <c r="W127" s="140">
        <f t="shared" ref="W127" si="266">SUM(W122:W126)</f>
        <v>1581</v>
      </c>
      <c r="X127" s="140">
        <f t="shared" ref="X127:Y127" si="267">SUM(X122:X126)</f>
        <v>1489</v>
      </c>
      <c r="Y127" s="140">
        <f t="shared" si="267"/>
        <v>1446</v>
      </c>
      <c r="Z127" s="142">
        <f t="shared" ref="Z127" si="268">SUM(Z122:Z126)</f>
        <v>1379</v>
      </c>
      <c r="AA127" s="240">
        <f t="shared" si="260"/>
        <v>0.10555336746750689</v>
      </c>
      <c r="AB127" s="241">
        <f t="shared" si="261"/>
        <v>7.1813285457809697E-3</v>
      </c>
      <c r="AC127" s="242">
        <f t="shared" si="261"/>
        <v>-0.22867194371152155</v>
      </c>
      <c r="AD127" s="242">
        <f t="shared" si="261"/>
        <v>-0.36066017316017318</v>
      </c>
      <c r="AE127" s="242">
        <f t="shared" si="261"/>
        <v>-0.34069736491881819</v>
      </c>
      <c r="AF127" s="242">
        <f t="shared" si="261"/>
        <v>-0.45452203040453493</v>
      </c>
      <c r="AG127" s="242">
        <f t="shared" si="261"/>
        <v>-0.48961892247043365</v>
      </c>
      <c r="AH127" s="242">
        <f t="shared" si="261"/>
        <v>-0.55513615529792393</v>
      </c>
      <c r="AI127" s="242">
        <f t="shared" si="261"/>
        <v>-0.54451166810717377</v>
      </c>
      <c r="AJ127" s="242">
        <f t="shared" si="261"/>
        <v>-0.53410513141426785</v>
      </c>
      <c r="AK127" s="242">
        <f t="shared" si="261"/>
        <v>-0.52087475149105367</v>
      </c>
      <c r="AL127" s="253"/>
      <c r="AM127" s="141">
        <f t="shared" si="206"/>
        <v>268</v>
      </c>
      <c r="AN127" s="143">
        <f t="shared" si="263"/>
        <v>20</v>
      </c>
      <c r="AO127" s="136">
        <f t="shared" si="263"/>
        <v>-780</v>
      </c>
      <c r="AP127" s="136">
        <f t="shared" ref="AP127:AQ127" si="269">SUM(AP122:AP126)</f>
        <v>-1333</v>
      </c>
      <c r="AQ127" s="136">
        <f t="shared" si="269"/>
        <v>-1280</v>
      </c>
      <c r="AR127" s="136">
        <f t="shared" ref="AR127:AS127" si="270">SUM(AR122:AR126)</f>
        <v>-1764</v>
      </c>
      <c r="AS127" s="136">
        <f t="shared" si="270"/>
        <v>-1863</v>
      </c>
      <c r="AT127" s="136">
        <f t="shared" ref="AT127:AU127" si="271">SUM(AT122:AT126)</f>
        <v>-2059</v>
      </c>
      <c r="AU127" s="136">
        <f t="shared" si="271"/>
        <v>-1890</v>
      </c>
      <c r="AV127" s="136">
        <f t="shared" ref="AV127:AW127" si="272">SUM(AV122:AV126)</f>
        <v>-1707</v>
      </c>
      <c r="AW127" s="136">
        <f t="shared" si="272"/>
        <v>-1572</v>
      </c>
      <c r="AX127" s="138"/>
    </row>
    <row r="128" spans="1:5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5"/>
    </row>
    <row r="129" spans="1:50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127">
        <f>'NECO-ELECTRIC'!Z129+'NECO-GAS'!Z129</f>
        <v>0</v>
      </c>
      <c r="AA129" s="236">
        <f t="shared" ref="AA129:AK129" si="273">IF(ISERROR((O129-C129)/C129)=TRUE,0,(O129-C129)/C129)</f>
        <v>20</v>
      </c>
      <c r="AB129" s="237">
        <f t="shared" si="273"/>
        <v>-1</v>
      </c>
      <c r="AC129" s="238">
        <f t="shared" si="273"/>
        <v>-1</v>
      </c>
      <c r="AD129" s="238">
        <f t="shared" si="273"/>
        <v>-1</v>
      </c>
      <c r="AE129" s="238">
        <f t="shared" si="273"/>
        <v>-1</v>
      </c>
      <c r="AF129" s="238">
        <f t="shared" si="273"/>
        <v>-1</v>
      </c>
      <c r="AG129" s="238">
        <f t="shared" si="273"/>
        <v>-1</v>
      </c>
      <c r="AH129" s="238">
        <f t="shared" si="273"/>
        <v>-1</v>
      </c>
      <c r="AI129" s="238">
        <f t="shared" si="273"/>
        <v>-1</v>
      </c>
      <c r="AJ129" s="238">
        <f t="shared" si="273"/>
        <v>-1</v>
      </c>
      <c r="AK129" s="238">
        <f t="shared" si="273"/>
        <v>0</v>
      </c>
      <c r="AL129" s="252"/>
      <c r="AM129" s="129">
        <f t="shared" ref="AM129:AW129" si="274">O129-C129</f>
        <v>20</v>
      </c>
      <c r="AN129" s="72">
        <f t="shared" si="274"/>
        <v>-234</v>
      </c>
      <c r="AO129" s="73">
        <f t="shared" si="274"/>
        <v>-874</v>
      </c>
      <c r="AP129" s="73">
        <f t="shared" si="274"/>
        <v>-1253</v>
      </c>
      <c r="AQ129" s="73">
        <f t="shared" si="274"/>
        <v>-776</v>
      </c>
      <c r="AR129" s="73">
        <f t="shared" si="274"/>
        <v>-1294</v>
      </c>
      <c r="AS129" s="73">
        <f t="shared" si="274"/>
        <v>-1383</v>
      </c>
      <c r="AT129" s="73">
        <f t="shared" si="274"/>
        <v>-726</v>
      </c>
      <c r="AU129" s="73">
        <f t="shared" si="274"/>
        <v>-2</v>
      </c>
      <c r="AV129" s="73">
        <f t="shared" si="274"/>
        <v>-1</v>
      </c>
      <c r="AW129" s="73">
        <f t="shared" si="274"/>
        <v>0</v>
      </c>
      <c r="AX129" s="127"/>
    </row>
    <row r="130" spans="1:50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127">
        <f>'NECO-ELECTRIC'!Z130+'NECO-GAS'!Z130</f>
        <v>0</v>
      </c>
      <c r="AA130" s="236">
        <f t="shared" ref="AA130:AA134" si="275">IF(ISERROR((O130-C130)/C130)=TRUE,0,(O130-C130)/C130)</f>
        <v>0</v>
      </c>
      <c r="AB130" s="237">
        <f t="shared" ref="AB130:AK134" si="276">IF(ISERROR((P130-D130)/D130)=TRUE,0,(P130-D130)/D130)</f>
        <v>-1</v>
      </c>
      <c r="AC130" s="238">
        <f t="shared" si="276"/>
        <v>-1</v>
      </c>
      <c r="AD130" s="238">
        <f t="shared" si="276"/>
        <v>-1</v>
      </c>
      <c r="AE130" s="238">
        <f t="shared" si="276"/>
        <v>-1</v>
      </c>
      <c r="AF130" s="238">
        <f t="shared" si="276"/>
        <v>-1</v>
      </c>
      <c r="AG130" s="238">
        <f t="shared" si="276"/>
        <v>-1</v>
      </c>
      <c r="AH130" s="238">
        <f t="shared" si="276"/>
        <v>-1</v>
      </c>
      <c r="AI130" s="238">
        <f t="shared" si="276"/>
        <v>0</v>
      </c>
      <c r="AJ130" s="238">
        <f t="shared" si="276"/>
        <v>0</v>
      </c>
      <c r="AK130" s="238">
        <f t="shared" si="276"/>
        <v>0</v>
      </c>
      <c r="AL130" s="252"/>
      <c r="AM130" s="129">
        <f t="shared" si="204"/>
        <v>0</v>
      </c>
      <c r="AN130" s="72">
        <f t="shared" ref="AN130:AW133" si="277">P130-D130</f>
        <v>-38</v>
      </c>
      <c r="AO130" s="73">
        <f t="shared" si="277"/>
        <v>-288</v>
      </c>
      <c r="AP130" s="73">
        <f t="shared" si="277"/>
        <v>-381</v>
      </c>
      <c r="AQ130" s="73">
        <f t="shared" si="277"/>
        <v>-218</v>
      </c>
      <c r="AR130" s="73">
        <f t="shared" si="277"/>
        <v>-381</v>
      </c>
      <c r="AS130" s="73">
        <f t="shared" si="277"/>
        <v>-282</v>
      </c>
      <c r="AT130" s="73">
        <f t="shared" si="277"/>
        <v>-231</v>
      </c>
      <c r="AU130" s="73">
        <f t="shared" si="277"/>
        <v>0</v>
      </c>
      <c r="AV130" s="73">
        <f t="shared" si="277"/>
        <v>0</v>
      </c>
      <c r="AW130" s="73">
        <f t="shared" si="277"/>
        <v>0</v>
      </c>
      <c r="AX130" s="127"/>
    </row>
    <row r="131" spans="1:50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127">
        <f>'NECO-ELECTRIC'!Z131+'NECO-GAS'!Z131</f>
        <v>6</v>
      </c>
      <c r="AA131" s="236">
        <f t="shared" si="275"/>
        <v>-0.79487179487179482</v>
      </c>
      <c r="AB131" s="237">
        <f t="shared" si="276"/>
        <v>-1</v>
      </c>
      <c r="AC131" s="238">
        <f t="shared" si="276"/>
        <v>-1</v>
      </c>
      <c r="AD131" s="238">
        <f t="shared" si="276"/>
        <v>-1</v>
      </c>
      <c r="AE131" s="238">
        <f t="shared" si="276"/>
        <v>-1</v>
      </c>
      <c r="AF131" s="238">
        <f t="shared" si="276"/>
        <v>-1</v>
      </c>
      <c r="AG131" s="238">
        <f t="shared" si="276"/>
        <v>-0.90322580645161288</v>
      </c>
      <c r="AH131" s="238">
        <f t="shared" si="276"/>
        <v>1.2352941176470589</v>
      </c>
      <c r="AI131" s="238">
        <f t="shared" si="276"/>
        <v>-0.84482758620689657</v>
      </c>
      <c r="AJ131" s="238">
        <f t="shared" si="276"/>
        <v>-0.78125</v>
      </c>
      <c r="AK131" s="238">
        <f t="shared" si="276"/>
        <v>-0.625</v>
      </c>
      <c r="AL131" s="252"/>
      <c r="AM131" s="129">
        <f t="shared" si="204"/>
        <v>-31</v>
      </c>
      <c r="AN131" s="72">
        <f t="shared" si="277"/>
        <v>-57</v>
      </c>
      <c r="AO131" s="73">
        <f t="shared" si="277"/>
        <v>-26</v>
      </c>
      <c r="AP131" s="73">
        <f t="shared" si="277"/>
        <v>-42</v>
      </c>
      <c r="AQ131" s="73">
        <f t="shared" si="277"/>
        <v>-26</v>
      </c>
      <c r="AR131" s="73">
        <f t="shared" si="277"/>
        <v>-34</v>
      </c>
      <c r="AS131" s="73">
        <f t="shared" si="277"/>
        <v>-28</v>
      </c>
      <c r="AT131" s="73">
        <f t="shared" si="277"/>
        <v>21</v>
      </c>
      <c r="AU131" s="73">
        <f t="shared" si="277"/>
        <v>-49</v>
      </c>
      <c r="AV131" s="73">
        <f t="shared" si="277"/>
        <v>-25</v>
      </c>
      <c r="AW131" s="73">
        <f t="shared" si="277"/>
        <v>-15</v>
      </c>
      <c r="AX131" s="127"/>
    </row>
    <row r="132" spans="1:50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127">
        <f>'NECO-ELECTRIC'!Z132+'NECO-GAS'!Z132</f>
        <v>3</v>
      </c>
      <c r="AA132" s="236">
        <f t="shared" si="275"/>
        <v>-0.4</v>
      </c>
      <c r="AB132" s="237">
        <f t="shared" si="276"/>
        <v>-1</v>
      </c>
      <c r="AC132" s="238">
        <f t="shared" si="276"/>
        <v>-1</v>
      </c>
      <c r="AD132" s="238">
        <f t="shared" si="276"/>
        <v>-1</v>
      </c>
      <c r="AE132" s="238">
        <f t="shared" si="276"/>
        <v>-1</v>
      </c>
      <c r="AF132" s="238">
        <f t="shared" si="276"/>
        <v>-1</v>
      </c>
      <c r="AG132" s="238">
        <f t="shared" si="276"/>
        <v>-1</v>
      </c>
      <c r="AH132" s="238">
        <f t="shared" si="276"/>
        <v>0</v>
      </c>
      <c r="AI132" s="238">
        <f t="shared" si="276"/>
        <v>0</v>
      </c>
      <c r="AJ132" s="238">
        <f t="shared" si="276"/>
        <v>-0.75</v>
      </c>
      <c r="AK132" s="238">
        <f t="shared" si="276"/>
        <v>1</v>
      </c>
      <c r="AL132" s="252"/>
      <c r="AM132" s="129">
        <f t="shared" si="204"/>
        <v>-2</v>
      </c>
      <c r="AN132" s="72">
        <f t="shared" si="277"/>
        <v>-8</v>
      </c>
      <c r="AO132" s="73">
        <f t="shared" si="277"/>
        <v>-4</v>
      </c>
      <c r="AP132" s="73">
        <f t="shared" si="277"/>
        <v>-4</v>
      </c>
      <c r="AQ132" s="73">
        <f t="shared" si="277"/>
        <v>-4</v>
      </c>
      <c r="AR132" s="73">
        <f t="shared" si="277"/>
        <v>-5</v>
      </c>
      <c r="AS132" s="73">
        <f t="shared" si="277"/>
        <v>-2</v>
      </c>
      <c r="AT132" s="73">
        <f t="shared" si="277"/>
        <v>0</v>
      </c>
      <c r="AU132" s="73">
        <f t="shared" si="277"/>
        <v>0</v>
      </c>
      <c r="AV132" s="73">
        <f t="shared" si="277"/>
        <v>-3</v>
      </c>
      <c r="AW132" s="73">
        <f t="shared" si="277"/>
        <v>1</v>
      </c>
      <c r="AX132" s="127"/>
    </row>
    <row r="133" spans="1:50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127">
        <f>'NECO-ELECTRIC'!Z133+'NECO-GAS'!Z133</f>
        <v>0</v>
      </c>
      <c r="AA133" s="236">
        <f t="shared" si="275"/>
        <v>0</v>
      </c>
      <c r="AB133" s="237">
        <f t="shared" si="276"/>
        <v>0</v>
      </c>
      <c r="AC133" s="238">
        <f t="shared" si="276"/>
        <v>0</v>
      </c>
      <c r="AD133" s="238">
        <f t="shared" si="276"/>
        <v>0</v>
      </c>
      <c r="AE133" s="238">
        <f t="shared" si="276"/>
        <v>-1</v>
      </c>
      <c r="AF133" s="238">
        <f t="shared" si="276"/>
        <v>0</v>
      </c>
      <c r="AG133" s="238">
        <f t="shared" si="276"/>
        <v>0</v>
      </c>
      <c r="AH133" s="238">
        <f t="shared" si="276"/>
        <v>0</v>
      </c>
      <c r="AI133" s="238">
        <f t="shared" si="276"/>
        <v>0</v>
      </c>
      <c r="AJ133" s="238">
        <f t="shared" si="276"/>
        <v>0</v>
      </c>
      <c r="AK133" s="238">
        <f t="shared" si="276"/>
        <v>0</v>
      </c>
      <c r="AL133" s="252"/>
      <c r="AM133" s="129">
        <f t="shared" si="204"/>
        <v>0</v>
      </c>
      <c r="AN133" s="72">
        <f t="shared" si="277"/>
        <v>0</v>
      </c>
      <c r="AO133" s="73">
        <f t="shared" si="277"/>
        <v>0</v>
      </c>
      <c r="AP133" s="73">
        <f t="shared" si="277"/>
        <v>0</v>
      </c>
      <c r="AQ133" s="73">
        <f t="shared" si="277"/>
        <v>-1</v>
      </c>
      <c r="AR133" s="73">
        <f t="shared" si="277"/>
        <v>0</v>
      </c>
      <c r="AS133" s="73">
        <f t="shared" si="277"/>
        <v>0</v>
      </c>
      <c r="AT133" s="73">
        <f t="shared" si="277"/>
        <v>1</v>
      </c>
      <c r="AU133" s="73">
        <f t="shared" si="277"/>
        <v>0</v>
      </c>
      <c r="AV133" s="73">
        <f t="shared" si="277"/>
        <v>0</v>
      </c>
      <c r="AW133" s="73">
        <f t="shared" si="277"/>
        <v>0</v>
      </c>
      <c r="AX133" s="127"/>
    </row>
    <row r="134" spans="1:50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O141" si="278">SUM(D129:D133)</f>
        <v>337</v>
      </c>
      <c r="E134" s="136">
        <f t="shared" si="278"/>
        <v>1192</v>
      </c>
      <c r="F134" s="136">
        <f t="shared" si="278"/>
        <v>1680</v>
      </c>
      <c r="G134" s="136">
        <f t="shared" si="278"/>
        <v>1025</v>
      </c>
      <c r="H134" s="137">
        <f t="shared" si="278"/>
        <v>1714</v>
      </c>
      <c r="I134" s="136">
        <f t="shared" si="278"/>
        <v>1698</v>
      </c>
      <c r="J134" s="137">
        <f t="shared" si="278"/>
        <v>979</v>
      </c>
      <c r="K134" s="136">
        <f t="shared" si="278"/>
        <v>62</v>
      </c>
      <c r="L134" s="137">
        <f t="shared" si="278"/>
        <v>37</v>
      </c>
      <c r="M134" s="137">
        <f t="shared" si="278"/>
        <v>25</v>
      </c>
      <c r="N134" s="138">
        <f t="shared" si="278"/>
        <v>59</v>
      </c>
      <c r="O134" s="135">
        <f t="shared" si="278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138">
        <v>0</v>
      </c>
      <c r="AA134" s="240">
        <f t="shared" si="275"/>
        <v>-0.27083333333333331</v>
      </c>
      <c r="AB134" s="241">
        <f t="shared" si="276"/>
        <v>-1</v>
      </c>
      <c r="AC134" s="242">
        <f t="shared" si="276"/>
        <v>-1</v>
      </c>
      <c r="AD134" s="242">
        <f t="shared" si="276"/>
        <v>-1</v>
      </c>
      <c r="AE134" s="242">
        <f t="shared" si="276"/>
        <v>-1</v>
      </c>
      <c r="AF134" s="242">
        <f t="shared" si="276"/>
        <v>-1</v>
      </c>
      <c r="AG134" s="242">
        <f t="shared" si="276"/>
        <v>-1</v>
      </c>
      <c r="AH134" s="242">
        <f t="shared" si="276"/>
        <v>-1</v>
      </c>
      <c r="AI134" s="242">
        <f t="shared" si="276"/>
        <v>-1</v>
      </c>
      <c r="AJ134" s="242">
        <f t="shared" si="276"/>
        <v>-1</v>
      </c>
      <c r="AK134" s="242">
        <f t="shared" si="276"/>
        <v>-1</v>
      </c>
      <c r="AL134" s="253"/>
      <c r="AM134" s="135">
        <f t="shared" si="278"/>
        <v>-13</v>
      </c>
      <c r="AN134" s="137">
        <f t="shared" si="278"/>
        <v>-337</v>
      </c>
      <c r="AO134" s="136">
        <f t="shared" si="278"/>
        <v>-1192</v>
      </c>
      <c r="AP134" s="136">
        <f t="shared" ref="AP134:AQ134" si="279">SUM(AP129:AP133)</f>
        <v>-1680</v>
      </c>
      <c r="AQ134" s="136">
        <f t="shared" si="279"/>
        <v>-1025</v>
      </c>
      <c r="AR134" s="136">
        <f t="shared" ref="AR134:AS134" si="280">SUM(AR129:AR133)</f>
        <v>-1714</v>
      </c>
      <c r="AS134" s="136">
        <f t="shared" si="280"/>
        <v>-1695</v>
      </c>
      <c r="AT134" s="136">
        <f t="shared" ref="AT134:AU134" si="281">SUM(AT129:AT133)</f>
        <v>-935</v>
      </c>
      <c r="AU134" s="136">
        <f t="shared" si="281"/>
        <v>-51</v>
      </c>
      <c r="AV134" s="136">
        <f t="shared" ref="AV134:AW134" si="282">SUM(AV129:AV133)</f>
        <v>-29</v>
      </c>
      <c r="AW134" s="136">
        <f t="shared" si="282"/>
        <v>-14</v>
      </c>
      <c r="AX134" s="138"/>
    </row>
    <row r="135" spans="1:5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5"/>
    </row>
    <row r="136" spans="1:50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127">
        <f>'NECO-ELECTRIC'!Z136+'NECO-GAS'!Z136</f>
        <v>10677</v>
      </c>
      <c r="AA136" s="236">
        <f t="shared" ref="AA136:AK136" si="283">IF(ISERROR((O136-C136)/C136)=TRUE,0,(O136-C136)/C136)</f>
        <v>-1.7697764894347396E-2</v>
      </c>
      <c r="AB136" s="237">
        <f t="shared" si="283"/>
        <v>-0.37695136335252899</v>
      </c>
      <c r="AC136" s="238">
        <f t="shared" si="283"/>
        <v>-0.52780175070891377</v>
      </c>
      <c r="AD136" s="238">
        <f t="shared" si="283"/>
        <v>-0.50831213394072061</v>
      </c>
      <c r="AE136" s="238">
        <f t="shared" si="283"/>
        <v>-0.45493009565857245</v>
      </c>
      <c r="AF136" s="238">
        <f t="shared" si="283"/>
        <v>-0.49155000630596546</v>
      </c>
      <c r="AG136" s="238">
        <f t="shared" si="283"/>
        <v>-0.49345994214564204</v>
      </c>
      <c r="AH136" s="238">
        <f t="shared" si="283"/>
        <v>-0.36374603174603176</v>
      </c>
      <c r="AI136" s="238">
        <f t="shared" si="283"/>
        <v>-0.22411624982534581</v>
      </c>
      <c r="AJ136" s="238">
        <f t="shared" si="283"/>
        <v>-0.23556682361463238</v>
      </c>
      <c r="AK136" s="238">
        <f t="shared" si="283"/>
        <v>-0.21567732115677321</v>
      </c>
      <c r="AL136" s="252"/>
      <c r="AM136" s="129">
        <f t="shared" ref="AM136:AW136" si="284">O136-C136</f>
        <v>-232</v>
      </c>
      <c r="AN136" s="72">
        <f t="shared" si="284"/>
        <v>-5433</v>
      </c>
      <c r="AO136" s="73">
        <f t="shared" si="284"/>
        <v>-8562</v>
      </c>
      <c r="AP136" s="73">
        <f t="shared" si="284"/>
        <v>-8592</v>
      </c>
      <c r="AQ136" s="73">
        <f t="shared" si="284"/>
        <v>-7419</v>
      </c>
      <c r="AR136" s="73">
        <f t="shared" si="284"/>
        <v>-7795</v>
      </c>
      <c r="AS136" s="73">
        <f t="shared" si="284"/>
        <v>-7847</v>
      </c>
      <c r="AT136" s="73">
        <f t="shared" si="284"/>
        <v>-5729</v>
      </c>
      <c r="AU136" s="73">
        <f t="shared" si="284"/>
        <v>-3208</v>
      </c>
      <c r="AV136" s="73">
        <f t="shared" si="284"/>
        <v>-3252</v>
      </c>
      <c r="AW136" s="73">
        <f t="shared" si="284"/>
        <v>-2834</v>
      </c>
      <c r="AX136" s="127"/>
    </row>
    <row r="137" spans="1:50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127">
        <f>'NECO-ELECTRIC'!Z137+'NECO-GAS'!Z137</f>
        <v>2264</v>
      </c>
      <c r="AA137" s="236">
        <f t="shared" ref="AA137:AA141" si="285">IF(ISERROR((O137-C137)/C137)=TRUE,0,(O137-C137)/C137)</f>
        <v>-0.2714716223003516</v>
      </c>
      <c r="AB137" s="237">
        <f t="shared" ref="AB137:AK141" si="286">IF(ISERROR((P137-D137)/D137)=TRUE,0,(P137-D137)/D137)</f>
        <v>-0.4670616113744076</v>
      </c>
      <c r="AC137" s="238">
        <f t="shared" si="286"/>
        <v>-0.58121442125237188</v>
      </c>
      <c r="AD137" s="238">
        <f t="shared" si="286"/>
        <v>-0.57052441229656414</v>
      </c>
      <c r="AE137" s="238">
        <f t="shared" si="286"/>
        <v>-0.52154503105590067</v>
      </c>
      <c r="AF137" s="238">
        <f t="shared" si="286"/>
        <v>-0.5825935932072559</v>
      </c>
      <c r="AG137" s="238">
        <f t="shared" si="286"/>
        <v>-0.59159216283051175</v>
      </c>
      <c r="AH137" s="238">
        <f t="shared" si="286"/>
        <v>-0.5820674323823638</v>
      </c>
      <c r="AI137" s="238">
        <f t="shared" si="286"/>
        <v>-0.52682729297428632</v>
      </c>
      <c r="AJ137" s="238">
        <f t="shared" si="286"/>
        <v>-0.54721124286341682</v>
      </c>
      <c r="AK137" s="238">
        <f t="shared" si="286"/>
        <v>-0.46615776081424937</v>
      </c>
      <c r="AL137" s="252"/>
      <c r="AM137" s="129">
        <f t="shared" si="204"/>
        <v>-1081</v>
      </c>
      <c r="AN137" s="72">
        <f t="shared" ref="AN137:AW140" si="287">P137-D137</f>
        <v>-1971</v>
      </c>
      <c r="AO137" s="73">
        <f t="shared" si="287"/>
        <v>-3063</v>
      </c>
      <c r="AP137" s="73">
        <f t="shared" si="287"/>
        <v>-3155</v>
      </c>
      <c r="AQ137" s="73">
        <f t="shared" si="287"/>
        <v>-2687</v>
      </c>
      <c r="AR137" s="73">
        <f t="shared" si="287"/>
        <v>-3019</v>
      </c>
      <c r="AS137" s="73">
        <f t="shared" si="287"/>
        <v>-3110</v>
      </c>
      <c r="AT137" s="73">
        <f t="shared" si="287"/>
        <v>-3142</v>
      </c>
      <c r="AU137" s="73">
        <f t="shared" si="287"/>
        <v>-2602</v>
      </c>
      <c r="AV137" s="73">
        <f t="shared" si="287"/>
        <v>-2492</v>
      </c>
      <c r="AW137" s="73">
        <f t="shared" si="287"/>
        <v>-1832</v>
      </c>
      <c r="AX137" s="127"/>
    </row>
    <row r="138" spans="1:50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127">
        <f>'NECO-ELECTRIC'!Z138+'NECO-GAS'!Z138</f>
        <v>561</v>
      </c>
      <c r="AA138" s="236">
        <f t="shared" si="285"/>
        <v>-4.2105263157894736E-2</v>
      </c>
      <c r="AB138" s="237">
        <f t="shared" si="286"/>
        <v>-0.33789954337899542</v>
      </c>
      <c r="AC138" s="238">
        <f t="shared" si="286"/>
        <v>4.0000000000000001E-3</v>
      </c>
      <c r="AD138" s="238">
        <f t="shared" si="286"/>
        <v>0.47302904564315351</v>
      </c>
      <c r="AE138" s="238">
        <f t="shared" si="286"/>
        <v>0.8722466960352423</v>
      </c>
      <c r="AF138" s="238">
        <f t="shared" si="286"/>
        <v>0.99541284403669728</v>
      </c>
      <c r="AG138" s="238">
        <f t="shared" si="286"/>
        <v>2.0804597701149423</v>
      </c>
      <c r="AH138" s="238">
        <f t="shared" si="286"/>
        <v>2.6203208556149731</v>
      </c>
      <c r="AI138" s="238">
        <f t="shared" si="286"/>
        <v>1.7280701754385965</v>
      </c>
      <c r="AJ138" s="238">
        <f t="shared" si="286"/>
        <v>1.3217391304347825</v>
      </c>
      <c r="AK138" s="238">
        <f t="shared" si="286"/>
        <v>1.393574297188755</v>
      </c>
      <c r="AL138" s="252"/>
      <c r="AM138" s="129">
        <f t="shared" si="204"/>
        <v>-8</v>
      </c>
      <c r="AN138" s="72">
        <f t="shared" si="287"/>
        <v>-74</v>
      </c>
      <c r="AO138" s="73">
        <f t="shared" si="287"/>
        <v>1</v>
      </c>
      <c r="AP138" s="73">
        <f t="shared" si="287"/>
        <v>114</v>
      </c>
      <c r="AQ138" s="73">
        <f t="shared" si="287"/>
        <v>198</v>
      </c>
      <c r="AR138" s="73">
        <f t="shared" si="287"/>
        <v>217</v>
      </c>
      <c r="AS138" s="73">
        <f t="shared" si="287"/>
        <v>362</v>
      </c>
      <c r="AT138" s="73">
        <f t="shared" si="287"/>
        <v>490</v>
      </c>
      <c r="AU138" s="73">
        <f t="shared" si="287"/>
        <v>394</v>
      </c>
      <c r="AV138" s="73">
        <f t="shared" si="287"/>
        <v>304</v>
      </c>
      <c r="AW138" s="73">
        <f t="shared" si="287"/>
        <v>347</v>
      </c>
      <c r="AX138" s="127"/>
    </row>
    <row r="139" spans="1:50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127">
        <f>'NECO-ELECTRIC'!Z139+'NECO-GAS'!Z139</f>
        <v>139</v>
      </c>
      <c r="AA139" s="236">
        <f t="shared" si="285"/>
        <v>-0.16216216216216217</v>
      </c>
      <c r="AB139" s="237">
        <f t="shared" si="286"/>
        <v>-0.29268292682926828</v>
      </c>
      <c r="AC139" s="238">
        <f t="shared" si="286"/>
        <v>0.34782608695652173</v>
      </c>
      <c r="AD139" s="238">
        <f t="shared" si="286"/>
        <v>0.21428571428571427</v>
      </c>
      <c r="AE139" s="238">
        <f t="shared" si="286"/>
        <v>0.72727272727272729</v>
      </c>
      <c r="AF139" s="238">
        <f t="shared" si="286"/>
        <v>1.2777777777777777</v>
      </c>
      <c r="AG139" s="238">
        <f t="shared" si="286"/>
        <v>2.3571428571428572</v>
      </c>
      <c r="AH139" s="238">
        <f t="shared" si="286"/>
        <v>3.4358974358974357</v>
      </c>
      <c r="AI139" s="238">
        <f t="shared" si="286"/>
        <v>3.0249999999999999</v>
      </c>
      <c r="AJ139" s="238">
        <f t="shared" si="286"/>
        <v>1.9111111111111112</v>
      </c>
      <c r="AK139" s="238">
        <f t="shared" si="286"/>
        <v>1.8076923076923077</v>
      </c>
      <c r="AL139" s="252"/>
      <c r="AM139" s="129">
        <f t="shared" si="204"/>
        <v>-6</v>
      </c>
      <c r="AN139" s="72">
        <f t="shared" si="287"/>
        <v>-12</v>
      </c>
      <c r="AO139" s="73">
        <f t="shared" si="287"/>
        <v>16</v>
      </c>
      <c r="AP139" s="73">
        <f t="shared" si="287"/>
        <v>12</v>
      </c>
      <c r="AQ139" s="73">
        <f t="shared" si="287"/>
        <v>40</v>
      </c>
      <c r="AR139" s="73">
        <f t="shared" si="287"/>
        <v>69</v>
      </c>
      <c r="AS139" s="73">
        <f t="shared" si="287"/>
        <v>99</v>
      </c>
      <c r="AT139" s="73">
        <f t="shared" si="287"/>
        <v>134</v>
      </c>
      <c r="AU139" s="73">
        <f t="shared" si="287"/>
        <v>121</v>
      </c>
      <c r="AV139" s="73">
        <f t="shared" si="287"/>
        <v>86</v>
      </c>
      <c r="AW139" s="73">
        <f t="shared" si="287"/>
        <v>94</v>
      </c>
      <c r="AX139" s="127"/>
    </row>
    <row r="140" spans="1:50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127">
        <f>'NECO-ELECTRIC'!Z140+'NECO-GAS'!Z140</f>
        <v>5</v>
      </c>
      <c r="AA140" s="236">
        <f t="shared" si="285"/>
        <v>-0.5</v>
      </c>
      <c r="AB140" s="237">
        <f t="shared" si="286"/>
        <v>0.25</v>
      </c>
      <c r="AC140" s="238">
        <f t="shared" si="286"/>
        <v>0</v>
      </c>
      <c r="AD140" s="238">
        <f t="shared" si="286"/>
        <v>0</v>
      </c>
      <c r="AE140" s="238">
        <f t="shared" si="286"/>
        <v>4.5</v>
      </c>
      <c r="AF140" s="238">
        <f t="shared" si="286"/>
        <v>4</v>
      </c>
      <c r="AG140" s="238">
        <f t="shared" si="286"/>
        <v>12</v>
      </c>
      <c r="AH140" s="238">
        <f t="shared" si="286"/>
        <v>12</v>
      </c>
      <c r="AI140" s="238">
        <f t="shared" si="286"/>
        <v>0</v>
      </c>
      <c r="AJ140" s="238">
        <f t="shared" si="286"/>
        <v>9</v>
      </c>
      <c r="AK140" s="238">
        <f t="shared" si="286"/>
        <v>6</v>
      </c>
      <c r="AL140" s="252"/>
      <c r="AM140" s="129">
        <f t="shared" si="204"/>
        <v>-2</v>
      </c>
      <c r="AN140" s="72">
        <f t="shared" si="287"/>
        <v>1</v>
      </c>
      <c r="AO140" s="73">
        <f t="shared" si="287"/>
        <v>0</v>
      </c>
      <c r="AP140" s="73">
        <f t="shared" si="287"/>
        <v>0</v>
      </c>
      <c r="AQ140" s="73">
        <f t="shared" si="287"/>
        <v>9</v>
      </c>
      <c r="AR140" s="73">
        <f t="shared" si="287"/>
        <v>8</v>
      </c>
      <c r="AS140" s="73">
        <f t="shared" si="287"/>
        <v>12</v>
      </c>
      <c r="AT140" s="73">
        <f t="shared" si="287"/>
        <v>12</v>
      </c>
      <c r="AU140" s="73">
        <f t="shared" si="287"/>
        <v>12</v>
      </c>
      <c r="AV140" s="73">
        <f t="shared" si="287"/>
        <v>9</v>
      </c>
      <c r="AW140" s="73">
        <f t="shared" si="287"/>
        <v>6</v>
      </c>
      <c r="AX140" s="127"/>
    </row>
    <row r="141" spans="1:50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O141" si="288">SUM(D136:D140)</f>
        <v>18897</v>
      </c>
      <c r="E141" s="132">
        <f t="shared" si="288"/>
        <v>21791</v>
      </c>
      <c r="F141" s="132">
        <f t="shared" si="288"/>
        <v>22734</v>
      </c>
      <c r="G141" s="132">
        <f t="shared" si="288"/>
        <v>21744</v>
      </c>
      <c r="H141" s="133">
        <f t="shared" si="288"/>
        <v>21314</v>
      </c>
      <c r="I141" s="132">
        <f t="shared" si="288"/>
        <v>21376</v>
      </c>
      <c r="J141" s="133">
        <f t="shared" si="288"/>
        <v>21375</v>
      </c>
      <c r="K141" s="132">
        <f t="shared" si="288"/>
        <v>19521</v>
      </c>
      <c r="L141" s="133">
        <f t="shared" si="288"/>
        <v>18635</v>
      </c>
      <c r="M141" s="133">
        <f t="shared" si="288"/>
        <v>17372</v>
      </c>
      <c r="N141" s="134">
        <f t="shared" si="288"/>
        <v>17432</v>
      </c>
      <c r="O141" s="131">
        <f t="shared" si="288"/>
        <v>15993</v>
      </c>
      <c r="P141" s="133">
        <f t="shared" si="288"/>
        <v>11408</v>
      </c>
      <c r="Q141" s="132">
        <f t="shared" si="288"/>
        <v>10183</v>
      </c>
      <c r="R141" s="133">
        <f t="shared" si="288"/>
        <v>11113</v>
      </c>
      <c r="S141" s="133">
        <f t="shared" ref="S141:T141" si="289">SUM(S136:S140)</f>
        <v>11885</v>
      </c>
      <c r="T141" s="133">
        <f t="shared" si="289"/>
        <v>10794</v>
      </c>
      <c r="U141" s="133">
        <f t="shared" ref="U141:V141" si="290">SUM(U136:U140)</f>
        <v>10892</v>
      </c>
      <c r="V141" s="133">
        <f t="shared" si="290"/>
        <v>13140</v>
      </c>
      <c r="W141" s="133">
        <f t="shared" ref="W141" si="291">SUM(W136:W140)</f>
        <v>14238</v>
      </c>
      <c r="X141" s="133">
        <f t="shared" ref="X141:Y141" si="292">SUM(X136:X140)</f>
        <v>13290</v>
      </c>
      <c r="Y141" s="133">
        <f t="shared" si="292"/>
        <v>13153</v>
      </c>
      <c r="Z141" s="134">
        <f t="shared" ref="Z141" si="293">SUM(Z136:Z140)</f>
        <v>13646</v>
      </c>
      <c r="AA141" s="254">
        <f t="shared" si="285"/>
        <v>-7.6723242119847587E-2</v>
      </c>
      <c r="AB141" s="254">
        <f t="shared" si="286"/>
        <v>-0.39630629200402179</v>
      </c>
      <c r="AC141" s="254">
        <f t="shared" si="286"/>
        <v>-0.5326969849938048</v>
      </c>
      <c r="AD141" s="254">
        <f t="shared" si="286"/>
        <v>-0.51117269288290668</v>
      </c>
      <c r="AE141" s="254">
        <f t="shared" si="286"/>
        <v>-0.45341243561442235</v>
      </c>
      <c r="AF141" s="254">
        <f t="shared" si="286"/>
        <v>-0.49357229989678147</v>
      </c>
      <c r="AG141" s="254">
        <f t="shared" si="286"/>
        <v>-0.4904565868263473</v>
      </c>
      <c r="AH141" s="254">
        <f t="shared" si="286"/>
        <v>-0.38526315789473686</v>
      </c>
      <c r="AI141" s="254">
        <f t="shared" si="286"/>
        <v>-0.27063162747810049</v>
      </c>
      <c r="AJ141" s="254">
        <f t="shared" si="286"/>
        <v>-0.2868258653072176</v>
      </c>
      <c r="AK141" s="254">
        <f t="shared" si="286"/>
        <v>-0.24286207690536496</v>
      </c>
      <c r="AL141" s="255"/>
      <c r="AM141" s="131">
        <f t="shared" si="278"/>
        <v>-1329</v>
      </c>
      <c r="AN141" s="133">
        <f t="shared" si="288"/>
        <v>-7489</v>
      </c>
      <c r="AO141" s="132">
        <f t="shared" si="288"/>
        <v>-11608</v>
      </c>
      <c r="AP141" s="132">
        <f t="shared" ref="AP141:AQ141" si="294">SUM(AP136:AP140)</f>
        <v>-11621</v>
      </c>
      <c r="AQ141" s="132">
        <f t="shared" si="294"/>
        <v>-9859</v>
      </c>
      <c r="AR141" s="132">
        <f t="shared" ref="AR141:AS141" si="295">SUM(AR136:AR140)</f>
        <v>-10520</v>
      </c>
      <c r="AS141" s="132">
        <f t="shared" si="295"/>
        <v>-10484</v>
      </c>
      <c r="AT141" s="132">
        <f t="shared" ref="AT141:AU141" si="296">SUM(AT136:AT140)</f>
        <v>-8235</v>
      </c>
      <c r="AU141" s="132">
        <f t="shared" si="296"/>
        <v>-5283</v>
      </c>
      <c r="AV141" s="132">
        <f t="shared" ref="AV141:AW141" si="297">SUM(AV136:AV140)</f>
        <v>-5345</v>
      </c>
      <c r="AW141" s="132">
        <f t="shared" si="297"/>
        <v>-4219</v>
      </c>
      <c r="AX141" s="134"/>
    </row>
    <row r="142" spans="1:50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2"/>
    </row>
    <row r="143" spans="1:50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115">
        <f>'NECO-ELECTRIC'!Z143+'NECO-GAS'!Z143</f>
        <v>74997967</v>
      </c>
      <c r="AA143" s="236">
        <f t="shared" ref="AA143:AK143" si="298">IF(ISERROR((O143-C143)/C143)=TRUE,0,(O143-C143)/C143)</f>
        <v>-6.0357858350662777E-2</v>
      </c>
      <c r="AB143" s="237">
        <f t="shared" si="298"/>
        <v>0.16559779510737202</v>
      </c>
      <c r="AC143" s="238">
        <f t="shared" si="298"/>
        <v>0.29048960149959063</v>
      </c>
      <c r="AD143" s="238">
        <f t="shared" si="298"/>
        <v>4.787149959653824E-2</v>
      </c>
      <c r="AE143" s="238">
        <f t="shared" si="298"/>
        <v>0.38291495190943842</v>
      </c>
      <c r="AF143" s="238">
        <f t="shared" si="298"/>
        <v>0.26685882530364735</v>
      </c>
      <c r="AG143" s="238">
        <f t="shared" si="298"/>
        <v>0.10250616866888446</v>
      </c>
      <c r="AH143" s="238">
        <f t="shared" si="298"/>
        <v>0.14176474987143167</v>
      </c>
      <c r="AI143" s="238">
        <f t="shared" si="298"/>
        <v>5.3658568251966889E-2</v>
      </c>
      <c r="AJ143" s="238">
        <f t="shared" si="298"/>
        <v>-5.6290087522048839E-3</v>
      </c>
      <c r="AK143" s="238">
        <f t="shared" si="298"/>
        <v>0.16058001240615905</v>
      </c>
      <c r="AL143" s="206"/>
      <c r="AM143" s="38">
        <f t="shared" ref="AM143:AW147" si="299">O143-C143</f>
        <v>-3349381.1100000069</v>
      </c>
      <c r="AN143" s="72">
        <f t="shared" si="299"/>
        <v>6950612.3500000015</v>
      </c>
      <c r="AO143" s="73">
        <f t="shared" si="299"/>
        <v>10343583.390000001</v>
      </c>
      <c r="AP143" s="73">
        <f t="shared" si="299"/>
        <v>1745023.7400000021</v>
      </c>
      <c r="AQ143" s="73">
        <f t="shared" si="299"/>
        <v>15818316.160000004</v>
      </c>
      <c r="AR143" s="73">
        <f t="shared" si="299"/>
        <v>13330303.919999994</v>
      </c>
      <c r="AS143" s="73">
        <f t="shared" si="299"/>
        <v>4462770.1499999985</v>
      </c>
      <c r="AT143" s="73">
        <f t="shared" si="299"/>
        <v>5225555.5</v>
      </c>
      <c r="AU143" s="73">
        <f t="shared" si="299"/>
        <v>2324336.950000003</v>
      </c>
      <c r="AV143" s="73">
        <f t="shared" si="299"/>
        <v>-318728.07000000775</v>
      </c>
      <c r="AW143" s="73">
        <f t="shared" si="299"/>
        <v>10631135.560000002</v>
      </c>
      <c r="AX143" s="118"/>
    </row>
    <row r="144" spans="1:50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115">
        <f>'NECO-ELECTRIC'!Z144+'NECO-GAS'!Z144</f>
        <v>4312411</v>
      </c>
      <c r="AA144" s="236">
        <f t="shared" ref="AA144:AA148" si="300">IF(ISERROR((O144-C144)/C144)=TRUE,0,(O144-C144)/C144)</f>
        <v>-0.44943193459270731</v>
      </c>
      <c r="AB144" s="237">
        <f t="shared" ref="AB144:AK148" si="301">IF(ISERROR((P144-D144)/D144)=TRUE,0,(P144-D144)/D144)</f>
        <v>-0.13003229608755379</v>
      </c>
      <c r="AC144" s="238">
        <f t="shared" si="301"/>
        <v>-1.1604805057914502E-2</v>
      </c>
      <c r="AD144" s="238">
        <f t="shared" si="301"/>
        <v>-0.11150032630621459</v>
      </c>
      <c r="AE144" s="238">
        <f t="shared" si="301"/>
        <v>0.24478026432606073</v>
      </c>
      <c r="AF144" s="238">
        <f t="shared" si="301"/>
        <v>9.3562786055645081E-2</v>
      </c>
      <c r="AG144" s="238">
        <f t="shared" si="301"/>
        <v>-2.7102726309718363E-2</v>
      </c>
      <c r="AH144" s="238">
        <f t="shared" si="301"/>
        <v>-0.21050754753675627</v>
      </c>
      <c r="AI144" s="238">
        <f t="shared" si="301"/>
        <v>-0.16684902570963409</v>
      </c>
      <c r="AJ144" s="238">
        <f t="shared" si="301"/>
        <v>-0.28743859983751707</v>
      </c>
      <c r="AK144" s="238">
        <f t="shared" si="301"/>
        <v>-0.1220175294716387</v>
      </c>
      <c r="AL144" s="206"/>
      <c r="AM144" s="38">
        <f t="shared" si="299"/>
        <v>-2728071.9999999995</v>
      </c>
      <c r="AN144" s="72">
        <f t="shared" si="299"/>
        <v>-483760.2200000002</v>
      </c>
      <c r="AO144" s="73">
        <f t="shared" si="299"/>
        <v>-34128.120000000112</v>
      </c>
      <c r="AP144" s="73">
        <f t="shared" si="299"/>
        <v>-297838.25</v>
      </c>
      <c r="AQ144" s="73">
        <f t="shared" si="299"/>
        <v>665244.56999999983</v>
      </c>
      <c r="AR144" s="73">
        <f t="shared" si="299"/>
        <v>320010.58999999985</v>
      </c>
      <c r="AS144" s="73">
        <f t="shared" si="299"/>
        <v>-83959.349999999627</v>
      </c>
      <c r="AT144" s="73">
        <f t="shared" si="299"/>
        <v>-592271.7799999998</v>
      </c>
      <c r="AU144" s="73">
        <f t="shared" si="299"/>
        <v>-533292.64000000013</v>
      </c>
      <c r="AV144" s="73">
        <f t="shared" si="299"/>
        <v>-1214021.0999999996</v>
      </c>
      <c r="AW144" s="73">
        <f t="shared" si="299"/>
        <v>-616197.62999999989</v>
      </c>
      <c r="AX144" s="118"/>
    </row>
    <row r="145" spans="1:50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115">
        <f>'NECO-ELECTRIC'!Z145+'NECO-GAS'!Z145</f>
        <v>13555590</v>
      </c>
      <c r="AA145" s="236">
        <f t="shared" si="300"/>
        <v>-9.0257020467362628E-2</v>
      </c>
      <c r="AB145" s="237">
        <f t="shared" si="301"/>
        <v>5.9345664112600532E-2</v>
      </c>
      <c r="AC145" s="238">
        <f t="shared" si="301"/>
        <v>3.9056216099192825E-2</v>
      </c>
      <c r="AD145" s="238">
        <f t="shared" si="301"/>
        <v>-7.6459623200572216E-2</v>
      </c>
      <c r="AE145" s="238">
        <f t="shared" si="301"/>
        <v>0.1115264941833692</v>
      </c>
      <c r="AF145" s="238">
        <f t="shared" si="301"/>
        <v>0.13965784232408859</v>
      </c>
      <c r="AG145" s="238">
        <f t="shared" si="301"/>
        <v>4.303762535239895E-3</v>
      </c>
      <c r="AH145" s="238">
        <f t="shared" si="301"/>
        <v>3.0812625728890371E-2</v>
      </c>
      <c r="AI145" s="238">
        <f t="shared" si="301"/>
        <v>5.057507416694868E-4</v>
      </c>
      <c r="AJ145" s="238">
        <f t="shared" si="301"/>
        <v>-6.6650747570059329E-2</v>
      </c>
      <c r="AK145" s="238">
        <f t="shared" si="301"/>
        <v>9.8023752508895542E-2</v>
      </c>
      <c r="AL145" s="206"/>
      <c r="AM145" s="38">
        <f t="shared" si="299"/>
        <v>-1001379.9100000001</v>
      </c>
      <c r="AN145" s="72">
        <f t="shared" si="299"/>
        <v>522324.53999999911</v>
      </c>
      <c r="AO145" s="73">
        <f t="shared" si="299"/>
        <v>281126.91999999993</v>
      </c>
      <c r="AP145" s="73">
        <f t="shared" si="299"/>
        <v>-558711.12000000011</v>
      </c>
      <c r="AQ145" s="73">
        <f t="shared" si="299"/>
        <v>870476.69999999925</v>
      </c>
      <c r="AR145" s="73">
        <f t="shared" si="299"/>
        <v>1198707.8599999994</v>
      </c>
      <c r="AS145" s="73">
        <f t="shared" si="299"/>
        <v>35405.519999999553</v>
      </c>
      <c r="AT145" s="73">
        <f t="shared" si="299"/>
        <v>223626.01999999955</v>
      </c>
      <c r="AU145" s="73">
        <f t="shared" si="299"/>
        <v>4125.6299999998882</v>
      </c>
      <c r="AV145" s="73">
        <f t="shared" si="299"/>
        <v>-717725.25999999978</v>
      </c>
      <c r="AW145" s="73">
        <f t="shared" si="299"/>
        <v>1185340.7800000012</v>
      </c>
      <c r="AX145" s="118"/>
    </row>
    <row r="146" spans="1:50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115">
        <f>'NECO-ELECTRIC'!Z146+'NECO-GAS'!Z146</f>
        <v>21052335</v>
      </c>
      <c r="AA146" s="236">
        <f t="shared" si="300"/>
        <v>-0.12796755123486939</v>
      </c>
      <c r="AB146" s="237">
        <f t="shared" si="301"/>
        <v>3.3386728759315504E-2</v>
      </c>
      <c r="AC146" s="238">
        <f t="shared" si="301"/>
        <v>4.9167936047023999E-4</v>
      </c>
      <c r="AD146" s="238">
        <f t="shared" si="301"/>
        <v>-2.8139613117094928E-2</v>
      </c>
      <c r="AE146" s="238">
        <f t="shared" si="301"/>
        <v>4.6572852969579137E-2</v>
      </c>
      <c r="AF146" s="238">
        <f t="shared" si="301"/>
        <v>0.27713998022614128</v>
      </c>
      <c r="AG146" s="238">
        <f t="shared" si="301"/>
        <v>-1.0451213167106316E-2</v>
      </c>
      <c r="AH146" s="238">
        <f t="shared" si="301"/>
        <v>1.344592363550472E-2</v>
      </c>
      <c r="AI146" s="238">
        <f t="shared" si="301"/>
        <v>-4.1397743933547938E-3</v>
      </c>
      <c r="AJ146" s="238">
        <f t="shared" si="301"/>
        <v>1.2872824800889372E-2</v>
      </c>
      <c r="AK146" s="238">
        <f t="shared" si="301"/>
        <v>5.526467608947417E-2</v>
      </c>
      <c r="AL146" s="206"/>
      <c r="AM146" s="38">
        <f t="shared" si="299"/>
        <v>-2261884.820000004</v>
      </c>
      <c r="AN146" s="72">
        <f t="shared" si="299"/>
        <v>507237.25</v>
      </c>
      <c r="AO146" s="73">
        <f t="shared" si="299"/>
        <v>6518.2900000009686</v>
      </c>
      <c r="AP146" s="73">
        <f t="shared" si="299"/>
        <v>-369666.50999999978</v>
      </c>
      <c r="AQ146" s="73">
        <f t="shared" si="299"/>
        <v>627421.80000000075</v>
      </c>
      <c r="AR146" s="73">
        <f t="shared" si="299"/>
        <v>3839048.25</v>
      </c>
      <c r="AS146" s="73">
        <f t="shared" si="299"/>
        <v>-145272.01999999955</v>
      </c>
      <c r="AT146" s="73">
        <f t="shared" si="299"/>
        <v>174347.49000000022</v>
      </c>
      <c r="AU146" s="73">
        <f t="shared" si="299"/>
        <v>-55070.559999998659</v>
      </c>
      <c r="AV146" s="73">
        <f t="shared" si="299"/>
        <v>213355.66999999993</v>
      </c>
      <c r="AW146" s="73">
        <f t="shared" si="299"/>
        <v>1010836.2300000004</v>
      </c>
      <c r="AX146" s="118"/>
    </row>
    <row r="147" spans="1:50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115">
        <f>'NECO-ELECTRIC'!Z147+'NECO-GAS'!Z147</f>
        <v>23826249</v>
      </c>
      <c r="AA147" s="236">
        <f t="shared" si="300"/>
        <v>-0.15667977030211275</v>
      </c>
      <c r="AB147" s="237">
        <f t="shared" si="301"/>
        <v>0.10232730786990056</v>
      </c>
      <c r="AC147" s="238">
        <f t="shared" si="301"/>
        <v>0.11095075352280778</v>
      </c>
      <c r="AD147" s="238">
        <f t="shared" si="301"/>
        <v>0.10392341315436146</v>
      </c>
      <c r="AE147" s="238">
        <f t="shared" si="301"/>
        <v>0.12593279910238311</v>
      </c>
      <c r="AF147" s="238">
        <f t="shared" si="301"/>
        <v>0.32843144391302692</v>
      </c>
      <c r="AG147" s="238">
        <f t="shared" si="301"/>
        <v>9.5906514776777051E-3</v>
      </c>
      <c r="AH147" s="238">
        <f t="shared" si="301"/>
        <v>9.1083352090079346E-3</v>
      </c>
      <c r="AI147" s="238">
        <f t="shared" si="301"/>
        <v>5.8578499272737929E-2</v>
      </c>
      <c r="AJ147" s="238">
        <f t="shared" si="301"/>
        <v>0.19888641287273862</v>
      </c>
      <c r="AK147" s="238">
        <f t="shared" si="301"/>
        <v>0.12504473518727272</v>
      </c>
      <c r="AL147" s="206"/>
      <c r="AM147" s="38">
        <f t="shared" si="299"/>
        <v>-2802938.0600000024</v>
      </c>
      <c r="AN147" s="72">
        <f t="shared" si="299"/>
        <v>1722642.2400000021</v>
      </c>
      <c r="AO147" s="73">
        <f t="shared" si="299"/>
        <v>1563930.6799999997</v>
      </c>
      <c r="AP147" s="73">
        <f t="shared" si="299"/>
        <v>1612362.2699999996</v>
      </c>
      <c r="AQ147" s="73">
        <f t="shared" si="299"/>
        <v>1932235.1500000004</v>
      </c>
      <c r="AR147" s="73">
        <f t="shared" si="299"/>
        <v>5087687.1199999992</v>
      </c>
      <c r="AS147" s="73">
        <f t="shared" si="299"/>
        <v>161766.53000000119</v>
      </c>
      <c r="AT147" s="73">
        <f t="shared" si="299"/>
        <v>141759.69999999925</v>
      </c>
      <c r="AU147" s="73">
        <f t="shared" si="299"/>
        <v>932387.5</v>
      </c>
      <c r="AV147" s="73">
        <f t="shared" si="299"/>
        <v>3465933.7100000009</v>
      </c>
      <c r="AW147" s="73">
        <f t="shared" si="299"/>
        <v>2234436.7800000012</v>
      </c>
      <c r="AX147" s="118"/>
    </row>
    <row r="148" spans="1:50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02">SUM(E143:E147)</f>
        <v>73099197.840000004</v>
      </c>
      <c r="F148" s="153">
        <f t="shared" si="302"/>
        <v>75082485.86999999</v>
      </c>
      <c r="G148" s="152">
        <f t="shared" si="302"/>
        <v>80648310.61999999</v>
      </c>
      <c r="H148" s="152">
        <f t="shared" si="302"/>
        <v>91299341.260000005</v>
      </c>
      <c r="I148" s="152">
        <f t="shared" si="302"/>
        <v>85628184.170000002</v>
      </c>
      <c r="J148" s="152">
        <f t="shared" si="302"/>
        <v>75462207.070000008</v>
      </c>
      <c r="K148" s="152">
        <f t="shared" si="302"/>
        <v>83890541.11999999</v>
      </c>
      <c r="L148" s="152">
        <f t="shared" si="302"/>
        <v>105615263.05000001</v>
      </c>
      <c r="M148" s="152">
        <f t="shared" si="302"/>
        <v>119506977.27999999</v>
      </c>
      <c r="N148" s="154">
        <f t="shared" si="302"/>
        <v>111810239.44</v>
      </c>
      <c r="O148" s="151">
        <f t="shared" si="302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154">
        <v>659843</v>
      </c>
      <c r="AA148" s="240">
        <f t="shared" si="300"/>
        <v>-0.11221070198585881</v>
      </c>
      <c r="AB148" s="241">
        <f t="shared" si="301"/>
        <v>-0.99204367370343061</v>
      </c>
      <c r="AC148" s="242">
        <f t="shared" si="301"/>
        <v>-0.99053406849259074</v>
      </c>
      <c r="AD148" s="242">
        <f t="shared" si="301"/>
        <v>-0.99121175874301137</v>
      </c>
      <c r="AE148" s="242">
        <f t="shared" si="301"/>
        <v>-0.99181826631051129</v>
      </c>
      <c r="AF148" s="242">
        <f t="shared" si="301"/>
        <v>-0.99277275179761793</v>
      </c>
      <c r="AG148" s="242">
        <f t="shared" si="301"/>
        <v>-0.99229409094218335</v>
      </c>
      <c r="AH148" s="242">
        <f t="shared" si="301"/>
        <v>-0.99125598063428066</v>
      </c>
      <c r="AI148" s="242">
        <f t="shared" si="301"/>
        <v>-0.99213447676948296</v>
      </c>
      <c r="AJ148" s="242">
        <f t="shared" si="301"/>
        <v>-0.99375238974988289</v>
      </c>
      <c r="AK148" s="242">
        <f t="shared" si="301"/>
        <v>-0.99447862363337991</v>
      </c>
      <c r="AL148" s="251"/>
      <c r="AM148" s="153">
        <f t="shared" ref="AM148:AO148" si="303">SUM(AM143:AM147)</f>
        <v>-12143655.900000013</v>
      </c>
      <c r="AN148" s="155">
        <f t="shared" si="303"/>
        <v>9219056.160000002</v>
      </c>
      <c r="AO148" s="156">
        <f t="shared" si="303"/>
        <v>12161031.16</v>
      </c>
      <c r="AP148" s="156">
        <f t="shared" ref="AP148:AQ148" si="304">SUM(AP143:AP147)</f>
        <v>2131170.1300000018</v>
      </c>
      <c r="AQ148" s="156">
        <f t="shared" si="304"/>
        <v>19913694.380000003</v>
      </c>
      <c r="AR148" s="156">
        <f t="shared" ref="AR148:AS148" si="305">SUM(AR143:AR147)</f>
        <v>23775757.739999995</v>
      </c>
      <c r="AS148" s="156">
        <f t="shared" si="305"/>
        <v>4430710.83</v>
      </c>
      <c r="AT148" s="156">
        <f t="shared" ref="AT148:AU148" si="306">SUM(AT143:AT147)</f>
        <v>5173016.93</v>
      </c>
      <c r="AU148" s="156">
        <f t="shared" si="306"/>
        <v>2672486.8800000041</v>
      </c>
      <c r="AV148" s="156">
        <f t="shared" ref="AV148:AW148" si="307">SUM(AV143:AV147)</f>
        <v>1428814.9499999937</v>
      </c>
      <c r="AW148" s="156">
        <f t="shared" si="307"/>
        <v>14445551.720000006</v>
      </c>
      <c r="AX148" s="157"/>
    </row>
    <row r="149" spans="1:50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5"/>
    </row>
    <row r="150" spans="1:50" x14ac:dyDescent="0.35">
      <c r="A150" s="172"/>
      <c r="B150" s="67" t="s">
        <v>30</v>
      </c>
      <c r="C150" s="258"/>
      <c r="D150" s="201">
        <f t="shared" ref="D150:Z155" si="308">(C66+C143+D94-D66-D143)/(C66+C143+D94-D143)</f>
        <v>0.62661716595583949</v>
      </c>
      <c r="E150" s="201">
        <f t="shared" si="308"/>
        <v>0.61561294207812478</v>
      </c>
      <c r="F150" s="202">
        <f t="shared" si="308"/>
        <v>0.57442702878793717</v>
      </c>
      <c r="G150" s="201">
        <f t="shared" si="308"/>
        <v>0.61733953597318136</v>
      </c>
      <c r="H150" s="201">
        <f t="shared" si="308"/>
        <v>0.61816882355997449</v>
      </c>
      <c r="I150" s="201">
        <f t="shared" si="308"/>
        <v>0.615656090242654</v>
      </c>
      <c r="J150" s="201">
        <f t="shared" si="308"/>
        <v>0.61785437505537155</v>
      </c>
      <c r="K150" s="201">
        <f t="shared" si="308"/>
        <v>0.52339844026251947</v>
      </c>
      <c r="L150" s="201">
        <f t="shared" si="308"/>
        <v>0.60912824762738516</v>
      </c>
      <c r="M150" s="201">
        <f t="shared" si="308"/>
        <v>0.64225246394782365</v>
      </c>
      <c r="N150" s="203">
        <f t="shared" si="308"/>
        <v>0.56986556101500052</v>
      </c>
      <c r="O150" s="200">
        <f t="shared" si="308"/>
        <v>0.57464729706303919</v>
      </c>
      <c r="P150" s="201">
        <f t="shared" si="308"/>
        <v>0.50544216401178166</v>
      </c>
      <c r="Q150" s="201">
        <f t="shared" si="308"/>
        <v>0.49199476411915227</v>
      </c>
      <c r="R150" s="201">
        <f t="shared" si="308"/>
        <v>0.46122024470135964</v>
      </c>
      <c r="S150" s="201">
        <f t="shared" si="308"/>
        <v>0.48692198586733493</v>
      </c>
      <c r="T150" s="201">
        <f t="shared" si="308"/>
        <v>0.49325800011581894</v>
      </c>
      <c r="U150" s="201">
        <f t="shared" si="308"/>
        <v>0.48284952396611774</v>
      </c>
      <c r="V150" s="201">
        <f t="shared" si="308"/>
        <v>0.42560483892808054</v>
      </c>
      <c r="W150" s="201">
        <f t="shared" si="308"/>
        <v>0.38566146460752582</v>
      </c>
      <c r="X150" s="201">
        <f t="shared" si="308"/>
        <v>0.42777682410787504</v>
      </c>
      <c r="Y150" s="201">
        <f t="shared" si="308"/>
        <v>0.46031756691450976</v>
      </c>
      <c r="Z150" s="203">
        <f t="shared" si="308"/>
        <v>0.30451048362041383</v>
      </c>
      <c r="AA150" s="244"/>
      <c r="AB150" s="237">
        <f t="shared" ref="AB150:AK155" si="309">IF(ISERROR((P150-D150)/D150)=TRUE,0,(P150-D150)/D150)</f>
        <v>-0.19337963995802435</v>
      </c>
      <c r="AC150" s="238">
        <f t="shared" si="309"/>
        <v>-0.20080503431535177</v>
      </c>
      <c r="AD150" s="238">
        <f t="shared" si="309"/>
        <v>-0.19707774602014835</v>
      </c>
      <c r="AE150" s="238">
        <f t="shared" si="309"/>
        <v>-0.21125740780598906</v>
      </c>
      <c r="AF150" s="238">
        <f t="shared" si="309"/>
        <v>-0.20206587372816084</v>
      </c>
      <c r="AG150" s="238">
        <f t="shared" si="309"/>
        <v>-0.21571550802687914</v>
      </c>
      <c r="AH150" s="238">
        <f t="shared" si="309"/>
        <v>-0.31115671246976567</v>
      </c>
      <c r="AI150" s="238">
        <f t="shared" si="309"/>
        <v>-0.26315893411128494</v>
      </c>
      <c r="AJ150" s="238">
        <f t="shared" si="309"/>
        <v>-0.29772289206073083</v>
      </c>
      <c r="AK150" s="238">
        <f t="shared" si="309"/>
        <v>-0.28327629280702021</v>
      </c>
      <c r="AL150" s="206"/>
      <c r="AM150" s="256"/>
      <c r="AN150" s="204">
        <f t="shared" ref="AN150:AW155" si="310">P150-D150</f>
        <v>-0.12117500194405784</v>
      </c>
      <c r="AO150" s="204">
        <f t="shared" si="310"/>
        <v>-0.12361817795897251</v>
      </c>
      <c r="AP150" s="204">
        <f t="shared" si="310"/>
        <v>-0.11320678408657753</v>
      </c>
      <c r="AQ150" s="204">
        <f t="shared" si="310"/>
        <v>-0.13041755010584644</v>
      </c>
      <c r="AR150" s="204">
        <f t="shared" si="310"/>
        <v>-0.12491082344415555</v>
      </c>
      <c r="AS150" s="204">
        <f t="shared" si="310"/>
        <v>-0.13280656627653625</v>
      </c>
      <c r="AT150" s="204">
        <f t="shared" si="310"/>
        <v>-0.19224953612729101</v>
      </c>
      <c r="AU150" s="204">
        <f t="shared" si="310"/>
        <v>-0.13773697565499365</v>
      </c>
      <c r="AV150" s="204">
        <f t="shared" si="310"/>
        <v>-0.18135142351951011</v>
      </c>
      <c r="AW150" s="204">
        <f t="shared" si="310"/>
        <v>-0.18193489703331389</v>
      </c>
      <c r="AX150" s="206"/>
    </row>
    <row r="151" spans="1:50" x14ac:dyDescent="0.35">
      <c r="A151" s="172"/>
      <c r="B151" s="67" t="s">
        <v>31</v>
      </c>
      <c r="C151" s="258"/>
      <c r="D151" s="201">
        <f t="shared" si="308"/>
        <v>0.24155399143536727</v>
      </c>
      <c r="E151" s="201">
        <f t="shared" si="308"/>
        <v>0.24794774458217878</v>
      </c>
      <c r="F151" s="202">
        <f t="shared" si="308"/>
        <v>0.24582577905548442</v>
      </c>
      <c r="G151" s="201">
        <f t="shared" si="308"/>
        <v>0.22494347241798501</v>
      </c>
      <c r="H151" s="201">
        <f t="shared" si="308"/>
        <v>0.18479454682850135</v>
      </c>
      <c r="I151" s="201">
        <f t="shared" si="308"/>
        <v>0.1800507690090149</v>
      </c>
      <c r="J151" s="201">
        <f t="shared" si="308"/>
        <v>0.18812135680047248</v>
      </c>
      <c r="K151" s="201">
        <f t="shared" si="308"/>
        <v>0.14340597307398101</v>
      </c>
      <c r="L151" s="201">
        <f t="shared" si="308"/>
        <v>0.18539700768315678</v>
      </c>
      <c r="M151" s="201">
        <f t="shared" si="308"/>
        <v>0.17198034609263643</v>
      </c>
      <c r="N151" s="203">
        <f t="shared" si="308"/>
        <v>0.2590139495666578</v>
      </c>
      <c r="O151" s="200">
        <f t="shared" si="308"/>
        <v>0.17508872931949421</v>
      </c>
      <c r="P151" s="201">
        <f t="shared" si="308"/>
        <v>0.15216632209682829</v>
      </c>
      <c r="Q151" s="201">
        <f t="shared" si="308"/>
        <v>0.16429707561765208</v>
      </c>
      <c r="R151" s="201">
        <f t="shared" si="308"/>
        <v>0.14433450447134694</v>
      </c>
      <c r="S151" s="201">
        <f t="shared" si="308"/>
        <v>0.11306126692675945</v>
      </c>
      <c r="T151" s="201">
        <f t="shared" si="308"/>
        <v>0.15421410502552607</v>
      </c>
      <c r="U151" s="201">
        <f t="shared" si="308"/>
        <v>0.17418412800318084</v>
      </c>
      <c r="V151" s="201">
        <f t="shared" si="308"/>
        <v>0.19863351339302618</v>
      </c>
      <c r="W151" s="201">
        <f t="shared" si="308"/>
        <v>0.12763328428816445</v>
      </c>
      <c r="X151" s="201">
        <f t="shared" si="308"/>
        <v>0.15797191988133749</v>
      </c>
      <c r="Y151" s="201">
        <f t="shared" si="308"/>
        <v>0.15889763657392514</v>
      </c>
      <c r="Z151" s="203">
        <f t="shared" si="308"/>
        <v>6.8402818370590576E-2</v>
      </c>
      <c r="AA151" s="244"/>
      <c r="AB151" s="237">
        <f t="shared" si="309"/>
        <v>-0.37005254521930137</v>
      </c>
      <c r="AC151" s="238">
        <f t="shared" si="309"/>
        <v>-0.33737217132379221</v>
      </c>
      <c r="AD151" s="238">
        <f t="shared" si="309"/>
        <v>-0.41285854955525336</v>
      </c>
      <c r="AE151" s="238">
        <f t="shared" si="309"/>
        <v>-0.49737920504458338</v>
      </c>
      <c r="AF151" s="238">
        <f t="shared" si="309"/>
        <v>-0.1654834643543647</v>
      </c>
      <c r="AG151" s="238">
        <f t="shared" si="309"/>
        <v>-3.2583259922318503E-2</v>
      </c>
      <c r="AH151" s="238">
        <f t="shared" si="309"/>
        <v>5.587965540618136E-2</v>
      </c>
      <c r="AI151" s="238">
        <f t="shared" si="309"/>
        <v>-0.10998627496275669</v>
      </c>
      <c r="AJ151" s="238">
        <f t="shared" si="309"/>
        <v>-0.1479262699249641</v>
      </c>
      <c r="AK151" s="238">
        <f t="shared" si="309"/>
        <v>-7.6070957036360146E-2</v>
      </c>
      <c r="AL151" s="206"/>
      <c r="AM151" s="256"/>
      <c r="AN151" s="204">
        <f t="shared" si="310"/>
        <v>-8.9387669338538978E-2</v>
      </c>
      <c r="AO151" s="204">
        <f t="shared" si="310"/>
        <v>-8.3650668964526692E-2</v>
      </c>
      <c r="AP151" s="204">
        <f t="shared" si="310"/>
        <v>-0.10149127458413748</v>
      </c>
      <c r="AQ151" s="204">
        <f t="shared" si="310"/>
        <v>-0.11188220549122556</v>
      </c>
      <c r="AR151" s="204">
        <f t="shared" si="310"/>
        <v>-3.0580441802975283E-2</v>
      </c>
      <c r="AS151" s="204">
        <f t="shared" si="310"/>
        <v>-5.8666410058340612E-3</v>
      </c>
      <c r="AT151" s="204">
        <f t="shared" si="310"/>
        <v>1.0512156592553695E-2</v>
      </c>
      <c r="AU151" s="204">
        <f t="shared" si="310"/>
        <v>-1.5772688785816558E-2</v>
      </c>
      <c r="AV151" s="204">
        <f t="shared" si="310"/>
        <v>-2.7425087801819292E-2</v>
      </c>
      <c r="AW151" s="204">
        <f t="shared" si="310"/>
        <v>-1.3082709518711294E-2</v>
      </c>
      <c r="AX151" s="206"/>
    </row>
    <row r="152" spans="1:50" x14ac:dyDescent="0.35">
      <c r="A152" s="172"/>
      <c r="B152" s="67" t="s">
        <v>32</v>
      </c>
      <c r="C152" s="258"/>
      <c r="D152" s="201">
        <f t="shared" si="308"/>
        <v>0.76505075958174906</v>
      </c>
      <c r="E152" s="201">
        <f t="shared" si="308"/>
        <v>0.7633690641912878</v>
      </c>
      <c r="F152" s="202">
        <f t="shared" si="308"/>
        <v>0.76377300448518648</v>
      </c>
      <c r="G152" s="201">
        <f t="shared" si="308"/>
        <v>0.76133295718335814</v>
      </c>
      <c r="H152" s="201">
        <f t="shared" si="308"/>
        <v>0.77957457007135078</v>
      </c>
      <c r="I152" s="201">
        <f t="shared" si="308"/>
        <v>0.75210912097842397</v>
      </c>
      <c r="J152" s="201">
        <f t="shared" si="308"/>
        <v>0.7741828807535166</v>
      </c>
      <c r="K152" s="201">
        <f t="shared" si="308"/>
        <v>0.72505095706031819</v>
      </c>
      <c r="L152" s="201">
        <f t="shared" si="308"/>
        <v>0.76616273303707971</v>
      </c>
      <c r="M152" s="201">
        <f t="shared" si="308"/>
        <v>0.78465062282997999</v>
      </c>
      <c r="N152" s="203">
        <f t="shared" si="308"/>
        <v>0.75813799041162944</v>
      </c>
      <c r="O152" s="200">
        <f t="shared" si="308"/>
        <v>0.71186822786801918</v>
      </c>
      <c r="P152" s="201">
        <f t="shared" si="308"/>
        <v>0.58066998467147657</v>
      </c>
      <c r="Q152" s="201">
        <f t="shared" si="308"/>
        <v>0.62861488560647238</v>
      </c>
      <c r="R152" s="201">
        <f t="shared" si="308"/>
        <v>0.59168894049154808</v>
      </c>
      <c r="S152" s="201">
        <f t="shared" si="308"/>
        <v>0.60722326442306152</v>
      </c>
      <c r="T152" s="201">
        <f t="shared" si="308"/>
        <v>0.6200785292766684</v>
      </c>
      <c r="U152" s="201">
        <f t="shared" si="308"/>
        <v>0.65770752869541693</v>
      </c>
      <c r="V152" s="201">
        <f t="shared" si="308"/>
        <v>0.64399200547403901</v>
      </c>
      <c r="W152" s="201">
        <f t="shared" si="308"/>
        <v>0.58302878114935797</v>
      </c>
      <c r="X152" s="201">
        <f t="shared" si="308"/>
        <v>0.61752729967088493</v>
      </c>
      <c r="Y152" s="201">
        <f t="shared" si="308"/>
        <v>0.63220086443676271</v>
      </c>
      <c r="Z152" s="203">
        <f t="shared" si="308"/>
        <v>0.47003071258880919</v>
      </c>
      <c r="AA152" s="244"/>
      <c r="AB152" s="237">
        <f t="shared" si="309"/>
        <v>-0.24100462956349838</v>
      </c>
      <c r="AC152" s="238">
        <f t="shared" si="309"/>
        <v>-0.17652559542424454</v>
      </c>
      <c r="AD152" s="238">
        <f t="shared" si="309"/>
        <v>-0.22530786370176822</v>
      </c>
      <c r="AE152" s="238">
        <f t="shared" si="309"/>
        <v>-0.20242088734795322</v>
      </c>
      <c r="AF152" s="238">
        <f t="shared" si="309"/>
        <v>-0.20459369368614019</v>
      </c>
      <c r="AG152" s="238">
        <f t="shared" si="309"/>
        <v>-0.12551581898142566</v>
      </c>
      <c r="AH152" s="238">
        <f t="shared" si="309"/>
        <v>-0.16816553106000234</v>
      </c>
      <c r="AI152" s="238">
        <f t="shared" si="309"/>
        <v>-0.19587888896358654</v>
      </c>
      <c r="AJ152" s="238">
        <f t="shared" si="309"/>
        <v>-0.19399982139173208</v>
      </c>
      <c r="AK152" s="238">
        <f t="shared" si="309"/>
        <v>-0.19428998583265061</v>
      </c>
      <c r="AL152" s="206"/>
      <c r="AM152" s="256"/>
      <c r="AN152" s="204">
        <f t="shared" si="310"/>
        <v>-0.18438077491027249</v>
      </c>
      <c r="AO152" s="204">
        <f t="shared" si="310"/>
        <v>-0.13475417858481542</v>
      </c>
      <c r="AP152" s="204">
        <f t="shared" si="310"/>
        <v>-0.1720840639936384</v>
      </c>
      <c r="AQ152" s="204">
        <f t="shared" si="310"/>
        <v>-0.15410969276029662</v>
      </c>
      <c r="AR152" s="204">
        <f t="shared" si="310"/>
        <v>-0.15949604079468238</v>
      </c>
      <c r="AS152" s="204">
        <f t="shared" si="310"/>
        <v>-9.4401592283007041E-2</v>
      </c>
      <c r="AT152" s="204">
        <f t="shared" si="310"/>
        <v>-0.13019087527947759</v>
      </c>
      <c r="AU152" s="204">
        <f t="shared" si="310"/>
        <v>-0.14202217591096022</v>
      </c>
      <c r="AV152" s="204">
        <f t="shared" si="310"/>
        <v>-0.14863543336619478</v>
      </c>
      <c r="AW152" s="204">
        <f t="shared" si="310"/>
        <v>-0.15244975839321728</v>
      </c>
      <c r="AX152" s="206"/>
    </row>
    <row r="153" spans="1:50" x14ac:dyDescent="0.35">
      <c r="A153" s="172"/>
      <c r="B153" s="67" t="s">
        <v>33</v>
      </c>
      <c r="C153" s="258"/>
      <c r="D153" s="201">
        <f t="shared" si="308"/>
        <v>0.83929657531411173</v>
      </c>
      <c r="E153" s="201">
        <f t="shared" si="308"/>
        <v>0.85675917932868551</v>
      </c>
      <c r="F153" s="202">
        <f t="shared" si="308"/>
        <v>0.86061974021104048</v>
      </c>
      <c r="G153" s="201">
        <f t="shared" si="308"/>
        <v>0.86313666251141019</v>
      </c>
      <c r="H153" s="201">
        <f t="shared" si="308"/>
        <v>0.86542930045062272</v>
      </c>
      <c r="I153" s="201">
        <f t="shared" si="308"/>
        <v>0.84543238656083841</v>
      </c>
      <c r="J153" s="201">
        <f t="shared" si="308"/>
        <v>0.86315977243803488</v>
      </c>
      <c r="K153" s="201">
        <f t="shared" si="308"/>
        <v>0.80109350576903315</v>
      </c>
      <c r="L153" s="201">
        <f t="shared" si="308"/>
        <v>0.82740108235665155</v>
      </c>
      <c r="M153" s="201">
        <f t="shared" si="308"/>
        <v>0.8683777969988824</v>
      </c>
      <c r="N153" s="203">
        <f t="shared" si="308"/>
        <v>0.84581938319294891</v>
      </c>
      <c r="O153" s="200">
        <f t="shared" si="308"/>
        <v>0.81520768903802598</v>
      </c>
      <c r="P153" s="201">
        <f t="shared" si="308"/>
        <v>0.67696101677180487</v>
      </c>
      <c r="Q153" s="201">
        <f t="shared" si="308"/>
        <v>0.75651720623796914</v>
      </c>
      <c r="R153" s="201">
        <f t="shared" si="308"/>
        <v>0.73449864969231649</v>
      </c>
      <c r="S153" s="201">
        <f t="shared" si="308"/>
        <v>0.76055253231344111</v>
      </c>
      <c r="T153" s="201">
        <f t="shared" si="308"/>
        <v>0.77016991483890807</v>
      </c>
      <c r="U153" s="201">
        <f t="shared" si="308"/>
        <v>0.83213692982947218</v>
      </c>
      <c r="V153" s="201">
        <f t="shared" si="308"/>
        <v>0.77940175157339198</v>
      </c>
      <c r="W153" s="201">
        <f t="shared" si="308"/>
        <v>0.72092998720362944</v>
      </c>
      <c r="X153" s="201">
        <f t="shared" si="308"/>
        <v>0.75319378365869383</v>
      </c>
      <c r="Y153" s="201">
        <f t="shared" si="308"/>
        <v>0.77127241181622919</v>
      </c>
      <c r="Z153" s="203">
        <f t="shared" si="308"/>
        <v>0.62979028942613791</v>
      </c>
      <c r="AA153" s="244"/>
      <c r="AB153" s="237">
        <f t="shared" si="309"/>
        <v>-0.1934185880379076</v>
      </c>
      <c r="AC153" s="238">
        <f t="shared" si="309"/>
        <v>-0.11700134122783611</v>
      </c>
      <c r="AD153" s="238">
        <f t="shared" si="309"/>
        <v>-0.14654682506794078</v>
      </c>
      <c r="AE153" s="238">
        <f t="shared" si="309"/>
        <v>-0.11885039143104754</v>
      </c>
      <c r="AF153" s="238">
        <f t="shared" si="309"/>
        <v>-0.11007182858508925</v>
      </c>
      <c r="AG153" s="238">
        <f t="shared" si="309"/>
        <v>-1.5726221212616711E-2</v>
      </c>
      <c r="AH153" s="238">
        <f t="shared" si="309"/>
        <v>-9.7036520397683138E-2</v>
      </c>
      <c r="AI153" s="238">
        <f t="shared" si="309"/>
        <v>-0.10006761756038504</v>
      </c>
      <c r="AJ153" s="238">
        <f t="shared" si="309"/>
        <v>-8.9687214919511843E-2</v>
      </c>
      <c r="AK153" s="238">
        <f t="shared" si="309"/>
        <v>-0.11182389222553808</v>
      </c>
      <c r="AL153" s="206"/>
      <c r="AM153" s="256"/>
      <c r="AN153" s="204">
        <f t="shared" si="310"/>
        <v>-0.16233555854230686</v>
      </c>
      <c r="AO153" s="204">
        <f t="shared" si="310"/>
        <v>-0.10024197309071636</v>
      </c>
      <c r="AP153" s="204">
        <f t="shared" si="310"/>
        <v>-0.126121090518724</v>
      </c>
      <c r="AQ153" s="204">
        <f t="shared" si="310"/>
        <v>-0.10258413019796908</v>
      </c>
      <c r="AR153" s="204">
        <f t="shared" si="310"/>
        <v>-9.5259385611714653E-2</v>
      </c>
      <c r="AS153" s="204">
        <f t="shared" si="310"/>
        <v>-1.3295456731366229E-2</v>
      </c>
      <c r="AT153" s="204">
        <f t="shared" si="310"/>
        <v>-8.3758020864642901E-2</v>
      </c>
      <c r="AU153" s="204">
        <f t="shared" si="310"/>
        <v>-8.0163518565403713E-2</v>
      </c>
      <c r="AV153" s="204">
        <f t="shared" si="310"/>
        <v>-7.4207298697957724E-2</v>
      </c>
      <c r="AW153" s="204">
        <f t="shared" si="310"/>
        <v>-9.7105385182653214E-2</v>
      </c>
      <c r="AX153" s="206"/>
    </row>
    <row r="154" spans="1:50" x14ac:dyDescent="0.35">
      <c r="A154" s="172"/>
      <c r="B154" s="67" t="s">
        <v>34</v>
      </c>
      <c r="C154" s="258"/>
      <c r="D154" s="201">
        <f t="shared" si="308"/>
        <v>0.88263380116626444</v>
      </c>
      <c r="E154" s="201">
        <f t="shared" si="308"/>
        <v>0.9059643220338166</v>
      </c>
      <c r="F154" s="202">
        <f t="shared" si="308"/>
        <v>0.91249940672804042</v>
      </c>
      <c r="G154" s="201">
        <f t="shared" si="308"/>
        <v>0.89817141078009777</v>
      </c>
      <c r="H154" s="201">
        <f t="shared" si="308"/>
        <v>0.93152166046152052</v>
      </c>
      <c r="I154" s="201">
        <f t="shared" si="308"/>
        <v>0.87078377268124696</v>
      </c>
      <c r="J154" s="201">
        <f t="shared" si="308"/>
        <v>0.94127732615944182</v>
      </c>
      <c r="K154" s="201">
        <f t="shared" si="308"/>
        <v>0.88988093430015536</v>
      </c>
      <c r="L154" s="201">
        <f t="shared" si="308"/>
        <v>0.875329375826008</v>
      </c>
      <c r="M154" s="201">
        <f t="shared" si="308"/>
        <v>0.88515189349907486</v>
      </c>
      <c r="N154" s="203">
        <f t="shared" si="308"/>
        <v>0.89945127549690784</v>
      </c>
      <c r="O154" s="200">
        <f t="shared" si="308"/>
        <v>0.85058094329907674</v>
      </c>
      <c r="P154" s="201">
        <f t="shared" si="308"/>
        <v>0.811020527069228</v>
      </c>
      <c r="Q154" s="201">
        <f t="shared" si="308"/>
        <v>0.87275683892376132</v>
      </c>
      <c r="R154" s="201">
        <f t="shared" si="308"/>
        <v>0.86300954087632797</v>
      </c>
      <c r="S154" s="201">
        <f t="shared" si="308"/>
        <v>0.80427611139855859</v>
      </c>
      <c r="T154" s="201">
        <f t="shared" si="308"/>
        <v>0.81694281776675337</v>
      </c>
      <c r="U154" s="201">
        <f t="shared" si="308"/>
        <v>0.88828799857261487</v>
      </c>
      <c r="V154" s="201">
        <f t="shared" si="308"/>
        <v>0.85211946322387155</v>
      </c>
      <c r="W154" s="201">
        <f t="shared" si="308"/>
        <v>0.81921781668982907</v>
      </c>
      <c r="X154" s="201">
        <f t="shared" si="308"/>
        <v>0.83147922093972626</v>
      </c>
      <c r="Y154" s="201">
        <f t="shared" si="308"/>
        <v>0.82335024783546917</v>
      </c>
      <c r="Z154" s="270">
        <f t="shared" si="308"/>
        <v>0.65450327740082981</v>
      </c>
      <c r="AA154" s="244"/>
      <c r="AB154" s="237">
        <f t="shared" si="309"/>
        <v>-8.1135884443141126E-2</v>
      </c>
      <c r="AC154" s="238">
        <f t="shared" si="309"/>
        <v>-3.6654294548274451E-2</v>
      </c>
      <c r="AD154" s="238">
        <f t="shared" si="309"/>
        <v>-5.4235504688346946E-2</v>
      </c>
      <c r="AE154" s="238">
        <f t="shared" si="309"/>
        <v>-0.10454051226144835</v>
      </c>
      <c r="AF154" s="238">
        <f t="shared" si="309"/>
        <v>-0.12300180184537984</v>
      </c>
      <c r="AG154" s="238">
        <f t="shared" si="309"/>
        <v>2.010169050058238E-2</v>
      </c>
      <c r="AH154" s="238">
        <f t="shared" si="309"/>
        <v>-9.4720079255864204E-2</v>
      </c>
      <c r="AI154" s="238">
        <f t="shared" si="309"/>
        <v>-7.9407384613649601E-2</v>
      </c>
      <c r="AJ154" s="238">
        <f t="shared" si="309"/>
        <v>-5.0095605262764513E-2</v>
      </c>
      <c r="AK154" s="238">
        <f t="shared" si="309"/>
        <v>-6.9820384633985169E-2</v>
      </c>
      <c r="AL154" s="206"/>
      <c r="AM154" s="256"/>
      <c r="AN154" s="204">
        <f t="shared" si="310"/>
        <v>-7.1613274097036439E-2</v>
      </c>
      <c r="AO154" s="204">
        <f t="shared" si="310"/>
        <v>-3.320748311005528E-2</v>
      </c>
      <c r="AP154" s="204">
        <f t="shared" si="310"/>
        <v>-4.9489865851712445E-2</v>
      </c>
      <c r="AQ154" s="204">
        <f t="shared" si="310"/>
        <v>-9.3895299381539177E-2</v>
      </c>
      <c r="AR154" s="204">
        <f t="shared" si="310"/>
        <v>-0.11457884269476715</v>
      </c>
      <c r="AS154" s="204">
        <f t="shared" si="310"/>
        <v>1.7504225891367908E-2</v>
      </c>
      <c r="AT154" s="204">
        <f t="shared" si="310"/>
        <v>-8.9157862935570265E-2</v>
      </c>
      <c r="AU154" s="204">
        <f t="shared" si="310"/>
        <v>-7.0663117610326287E-2</v>
      </c>
      <c r="AV154" s="204">
        <f t="shared" si="310"/>
        <v>-4.3850154886281745E-2</v>
      </c>
      <c r="AW154" s="204">
        <f t="shared" si="310"/>
        <v>-6.1801645663605687E-2</v>
      </c>
      <c r="AX154" s="206"/>
    </row>
    <row r="155" spans="1:50" ht="15" thickBot="1" x14ac:dyDescent="0.4">
      <c r="A155" s="172"/>
      <c r="B155" s="75" t="s">
        <v>35</v>
      </c>
      <c r="C155" s="259"/>
      <c r="D155" s="209">
        <f t="shared" si="308"/>
        <v>0.65848321244047647</v>
      </c>
      <c r="E155" s="209">
        <f t="shared" si="308"/>
        <v>0.6604888453559149</v>
      </c>
      <c r="F155" s="210">
        <f t="shared" si="308"/>
        <v>0.63219296236192701</v>
      </c>
      <c r="G155" s="209">
        <f t="shared" si="308"/>
        <v>0.66220486856301786</v>
      </c>
      <c r="H155" s="209">
        <f t="shared" si="308"/>
        <v>0.66480878563136825</v>
      </c>
      <c r="I155" s="209">
        <f t="shared" si="308"/>
        <v>0.64341135031137409</v>
      </c>
      <c r="J155" s="209">
        <f t="shared" si="308"/>
        <v>0.66624546403879958</v>
      </c>
      <c r="K155" s="209">
        <f t="shared" si="308"/>
        <v>0.57629131681050949</v>
      </c>
      <c r="L155" s="209">
        <f t="shared" si="308"/>
        <v>0.63623913170655577</v>
      </c>
      <c r="M155" s="209">
        <f t="shared" si="308"/>
        <v>0.66918368623872737</v>
      </c>
      <c r="N155" s="211">
        <f t="shared" si="308"/>
        <v>0.62490944399519943</v>
      </c>
      <c r="O155" s="208">
        <f t="shared" si="308"/>
        <v>0.60842927730362717</v>
      </c>
      <c r="P155" s="209">
        <f t="shared" si="308"/>
        <v>0.66488802039448658</v>
      </c>
      <c r="Q155" s="209">
        <f t="shared" si="308"/>
        <v>0.52915759428865283</v>
      </c>
      <c r="R155" s="209">
        <f t="shared" si="308"/>
        <v>0.50254976744910773</v>
      </c>
      <c r="S155" s="209">
        <f t="shared" si="308"/>
        <v>0.57112493474248538</v>
      </c>
      <c r="T155" s="209">
        <f t="shared" si="308"/>
        <v>0.56117851681271147</v>
      </c>
      <c r="U155" s="209">
        <f t="shared" si="308"/>
        <v>0.52314483434119552</v>
      </c>
      <c r="V155" s="209">
        <f t="shared" si="308"/>
        <v>0.48834363071828418</v>
      </c>
      <c r="W155" s="209">
        <f t="shared" si="308"/>
        <v>0.46927236372770575</v>
      </c>
      <c r="X155" s="209">
        <f t="shared" si="308"/>
        <v>0.53331351053321452</v>
      </c>
      <c r="Y155" s="209">
        <f t="shared" si="308"/>
        <v>0.56229909973137748</v>
      </c>
      <c r="Z155" s="209">
        <f t="shared" si="308"/>
        <v>0.36221544716854642</v>
      </c>
      <c r="AA155" s="259"/>
      <c r="AB155" s="212">
        <f t="shared" si="309"/>
        <v>9.7266078056455658E-3</v>
      </c>
      <c r="AC155" s="213">
        <f t="shared" si="309"/>
        <v>-0.19883946866126428</v>
      </c>
      <c r="AD155" s="213">
        <f t="shared" si="309"/>
        <v>-0.20506902580576222</v>
      </c>
      <c r="AE155" s="213">
        <f t="shared" si="309"/>
        <v>-0.13754041708901296</v>
      </c>
      <c r="AF155" s="213">
        <f t="shared" si="309"/>
        <v>-0.15587981244898744</v>
      </c>
      <c r="AG155" s="213">
        <f t="shared" si="309"/>
        <v>-0.18692010315325722</v>
      </c>
      <c r="AH155" s="213">
        <f t="shared" si="309"/>
        <v>-0.26702145518870668</v>
      </c>
      <c r="AI155" s="213">
        <f t="shared" si="309"/>
        <v>-0.1857028727677198</v>
      </c>
      <c r="AJ155" s="213">
        <f t="shared" si="309"/>
        <v>-0.16177191254688855</v>
      </c>
      <c r="AK155" s="213">
        <f t="shared" si="309"/>
        <v>-0.1597238377225165</v>
      </c>
      <c r="AL155" s="214"/>
      <c r="AM155" s="257"/>
      <c r="AN155" s="212">
        <f t="shared" si="310"/>
        <v>6.4048079540101055E-3</v>
      </c>
      <c r="AO155" s="213">
        <f t="shared" si="310"/>
        <v>-0.13133125106726207</v>
      </c>
      <c r="AP155" s="213">
        <f t="shared" si="310"/>
        <v>-0.12964319491281928</v>
      </c>
      <c r="AQ155" s="213">
        <f t="shared" si="310"/>
        <v>-9.1079933820532477E-2</v>
      </c>
      <c r="AR155" s="213">
        <f t="shared" si="310"/>
        <v>-0.10363026881865678</v>
      </c>
      <c r="AS155" s="213">
        <f t="shared" si="310"/>
        <v>-0.12026651597017857</v>
      </c>
      <c r="AT155" s="213">
        <f t="shared" si="310"/>
        <v>-0.1779018333205154</v>
      </c>
      <c r="AU155" s="213">
        <f t="shared" si="310"/>
        <v>-0.10701895308280374</v>
      </c>
      <c r="AV155" s="213">
        <f t="shared" si="310"/>
        <v>-0.10292562117334125</v>
      </c>
      <c r="AW155" s="213">
        <f t="shared" si="310"/>
        <v>-0.10688458650734989</v>
      </c>
      <c r="AX155" s="214"/>
    </row>
    <row r="156" spans="1:50" x14ac:dyDescent="0.35">
      <c r="A156" s="172"/>
    </row>
    <row r="157" spans="1:50" x14ac:dyDescent="0.35">
      <c r="B157" s="1" t="s">
        <v>22</v>
      </c>
    </row>
    <row r="158" spans="1:50" x14ac:dyDescent="0.35">
      <c r="B158" s="32" t="s">
        <v>190</v>
      </c>
    </row>
    <row r="159" spans="1:50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4:I4"/>
    <mergeCell ref="C3:I3"/>
    <mergeCell ref="C2:I2"/>
  </mergeCells>
  <pageMargins left="0.25" right="0.25" top="0.25" bottom="0.25" header="0.3" footer="0"/>
  <pageSetup paperSize="3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4" sqref="C4:I4"/>
      <selection pane="topRight" activeCell="C4" sqref="C4:I4"/>
      <selection pane="bottomLeft" activeCell="C4" sqref="C4:I4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578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44240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416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180">
        <v>44240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71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4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71" t="s">
        <v>11</v>
      </c>
      <c r="AT8" s="271" t="s">
        <v>2</v>
      </c>
      <c r="AU8" s="271" t="s">
        <v>3</v>
      </c>
      <c r="AV8" s="271" t="s">
        <v>4</v>
      </c>
      <c r="AW8" s="271" t="s">
        <v>5</v>
      </c>
      <c r="AX8" s="31" t="s">
        <v>6</v>
      </c>
      <c r="AY8" s="36">
        <v>44240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1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4"/>
      <c r="AX9" s="65"/>
      <c r="AY9" s="62"/>
    </row>
    <row r="10" spans="1:51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70">
        <v>411282</v>
      </c>
      <c r="AA10" s="207">
        <f t="shared" ref="AA10:AA15" si="0">IF(ISERROR((O10-C10)/C10)=TRUE,0,(O10-C10)/C10)</f>
        <v>1.246648560402943E-2</v>
      </c>
      <c r="AB10" s="207">
        <f t="shared" ref="AB10:AB15" si="1">IF(ISERROR((P10-D10)/D10)=TRUE,0,(P10-D10)/D10)</f>
        <v>1.4366959717876123E-2</v>
      </c>
      <c r="AC10" s="207">
        <f t="shared" ref="AC10:AJ15" si="2">IF(ISERROR((Q10-E10)/E10)=TRUE,0,(Q10-E10)/E10)</f>
        <v>1.4503776947570152E-2</v>
      </c>
      <c r="AD10" s="207">
        <f t="shared" si="2"/>
        <v>1.5517485769421102E-2</v>
      </c>
      <c r="AE10" s="207">
        <f t="shared" si="2"/>
        <v>1.4090387224715582E-2</v>
      </c>
      <c r="AF10" s="207">
        <f t="shared" si="2"/>
        <v>1.6813361256232347E-2</v>
      </c>
      <c r="AG10" s="207">
        <f t="shared" si="2"/>
        <v>1.6225846714259837E-2</v>
      </c>
      <c r="AH10" s="207">
        <f t="shared" si="2"/>
        <v>2.0015169391538849E-2</v>
      </c>
      <c r="AI10" s="207">
        <f t="shared" si="2"/>
        <v>1.8772950345706956E-2</v>
      </c>
      <c r="AJ10" s="207">
        <f t="shared" si="2"/>
        <v>1.6179563848810117E-2</v>
      </c>
      <c r="AK10" s="302"/>
      <c r="AL10" s="231"/>
      <c r="AM10" s="71">
        <f t="shared" ref="AM10:AV10" si="3">O10-C10</f>
        <v>5017</v>
      </c>
      <c r="AN10" s="72">
        <f t="shared" si="3"/>
        <v>5785</v>
      </c>
      <c r="AO10" s="73">
        <f t="shared" si="3"/>
        <v>5835</v>
      </c>
      <c r="AP10" s="73">
        <f t="shared" si="3"/>
        <v>6240</v>
      </c>
      <c r="AQ10" s="73">
        <f t="shared" si="3"/>
        <v>5670</v>
      </c>
      <c r="AR10" s="73">
        <f t="shared" si="3"/>
        <v>6768</v>
      </c>
      <c r="AS10" s="73">
        <f t="shared" si="3"/>
        <v>6539</v>
      </c>
      <c r="AT10" s="73">
        <f t="shared" si="3"/>
        <v>8075</v>
      </c>
      <c r="AU10" s="73">
        <f t="shared" si="3"/>
        <v>7597</v>
      </c>
      <c r="AV10" s="73">
        <f t="shared" si="3"/>
        <v>6569</v>
      </c>
      <c r="AW10" s="315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411282</v>
      </c>
    </row>
    <row r="11" spans="1:51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70">
        <v>32494</v>
      </c>
      <c r="AA11" s="207">
        <f t="shared" si="0"/>
        <v>7.8268603616958206E-3</v>
      </c>
      <c r="AB11" s="207">
        <f t="shared" si="1"/>
        <v>8.1546718856566735E-3</v>
      </c>
      <c r="AC11" s="207">
        <f t="shared" si="2"/>
        <v>1.5690810939075754E-2</v>
      </c>
      <c r="AD11" s="207">
        <f t="shared" si="2"/>
        <v>1.5051656572853581E-2</v>
      </c>
      <c r="AE11" s="207">
        <f t="shared" si="2"/>
        <v>2.2435231622993143E-2</v>
      </c>
      <c r="AF11" s="207">
        <f t="shared" si="2"/>
        <v>-5.9643916913946588E-3</v>
      </c>
      <c r="AG11" s="207">
        <f t="shared" si="2"/>
        <v>-1.266573725269184E-2</v>
      </c>
      <c r="AH11" s="207">
        <f t="shared" si="2"/>
        <v>-6.8663171302467491E-2</v>
      </c>
      <c r="AI11" s="207">
        <f t="shared" si="2"/>
        <v>-8.5434256361811414E-2</v>
      </c>
      <c r="AJ11" s="207">
        <f t="shared" si="2"/>
        <v>-9.3552092845150078E-2</v>
      </c>
      <c r="AK11" s="302"/>
      <c r="AL11" s="231"/>
      <c r="AM11" s="71">
        <f t="shared" ref="AM11:AM14" si="4">O11-C11</f>
        <v>264</v>
      </c>
      <c r="AN11" s="72">
        <f t="shared" ref="AN11:AV14" si="5">P11-D11</f>
        <v>275</v>
      </c>
      <c r="AO11" s="73">
        <f t="shared" si="5"/>
        <v>529</v>
      </c>
      <c r="AP11" s="73">
        <f t="shared" si="5"/>
        <v>507</v>
      </c>
      <c r="AQ11" s="73">
        <f t="shared" si="5"/>
        <v>756</v>
      </c>
      <c r="AR11" s="73">
        <f t="shared" si="5"/>
        <v>-201</v>
      </c>
      <c r="AS11" s="73">
        <f t="shared" si="5"/>
        <v>-427</v>
      </c>
      <c r="AT11" s="73">
        <f t="shared" si="5"/>
        <v>-2318</v>
      </c>
      <c r="AU11" s="73">
        <f t="shared" si="5"/>
        <v>-2894</v>
      </c>
      <c r="AV11" s="73">
        <f t="shared" si="5"/>
        <v>-3176</v>
      </c>
      <c r="AW11" s="315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32494</v>
      </c>
    </row>
    <row r="12" spans="1:51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70">
        <v>52830</v>
      </c>
      <c r="AA12" s="207">
        <f t="shared" si="0"/>
        <v>2.9074786157105861E-2</v>
      </c>
      <c r="AB12" s="207">
        <f t="shared" si="1"/>
        <v>3.1651771715271247E-2</v>
      </c>
      <c r="AC12" s="207">
        <f t="shared" si="2"/>
        <v>3.0793625934771543E-2</v>
      </c>
      <c r="AD12" s="207">
        <f t="shared" si="2"/>
        <v>2.8467110529706935E-2</v>
      </c>
      <c r="AE12" s="207">
        <f t="shared" si="2"/>
        <v>2.8391474757716983E-2</v>
      </c>
      <c r="AF12" s="207">
        <f t="shared" si="2"/>
        <v>2.6318863149698269E-2</v>
      </c>
      <c r="AG12" s="207">
        <f t="shared" si="2"/>
        <v>2.3829407080849081E-2</v>
      </c>
      <c r="AH12" s="207">
        <f t="shared" si="2"/>
        <v>2.2139935247474846E-2</v>
      </c>
      <c r="AI12" s="207">
        <f t="shared" si="2"/>
        <v>1.8117270254104846E-2</v>
      </c>
      <c r="AJ12" s="207">
        <f t="shared" si="2"/>
        <v>1.4326867678125601E-2</v>
      </c>
      <c r="AK12" s="302"/>
      <c r="AL12" s="231"/>
      <c r="AM12" s="71">
        <f t="shared" si="4"/>
        <v>1482</v>
      </c>
      <c r="AN12" s="72">
        <f t="shared" si="5"/>
        <v>1615</v>
      </c>
      <c r="AO12" s="73">
        <f t="shared" si="5"/>
        <v>1573</v>
      </c>
      <c r="AP12" s="73">
        <f t="shared" si="5"/>
        <v>1458</v>
      </c>
      <c r="AQ12" s="73">
        <f t="shared" si="5"/>
        <v>1456</v>
      </c>
      <c r="AR12" s="73">
        <f t="shared" si="5"/>
        <v>1352</v>
      </c>
      <c r="AS12" s="73">
        <f t="shared" si="5"/>
        <v>1227</v>
      </c>
      <c r="AT12" s="73">
        <f t="shared" si="5"/>
        <v>1142</v>
      </c>
      <c r="AU12" s="73">
        <f t="shared" si="5"/>
        <v>939</v>
      </c>
      <c r="AV12" s="73">
        <f t="shared" si="5"/>
        <v>746</v>
      </c>
      <c r="AW12" s="315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52830</v>
      </c>
    </row>
    <row r="13" spans="1:51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70">
        <v>8139</v>
      </c>
      <c r="AA13" s="207">
        <f t="shared" si="0"/>
        <v>1.5237859266600595E-2</v>
      </c>
      <c r="AB13" s="207">
        <f t="shared" si="1"/>
        <v>1.5226541223075018E-2</v>
      </c>
      <c r="AC13" s="207">
        <f t="shared" si="2"/>
        <v>1.4602153198861528E-2</v>
      </c>
      <c r="AD13" s="207">
        <f t="shared" si="2"/>
        <v>1.124289597232518E-2</v>
      </c>
      <c r="AE13" s="207">
        <f t="shared" si="2"/>
        <v>9.990133201776023E-3</v>
      </c>
      <c r="AF13" s="207">
        <f t="shared" si="2"/>
        <v>9.2478421701602965E-3</v>
      </c>
      <c r="AG13" s="207">
        <f t="shared" si="2"/>
        <v>4.9255017854943975E-3</v>
      </c>
      <c r="AH13" s="207">
        <f t="shared" si="2"/>
        <v>2.8304208712773811E-3</v>
      </c>
      <c r="AI13" s="207">
        <f t="shared" si="2"/>
        <v>6.1402431536288838E-4</v>
      </c>
      <c r="AJ13" s="207">
        <f t="shared" si="2"/>
        <v>-1.9603038470962998E-3</v>
      </c>
      <c r="AK13" s="302"/>
      <c r="AL13" s="231"/>
      <c r="AM13" s="71">
        <f t="shared" si="4"/>
        <v>123</v>
      </c>
      <c r="AN13" s="72">
        <f t="shared" si="5"/>
        <v>123</v>
      </c>
      <c r="AO13" s="73">
        <f t="shared" si="5"/>
        <v>118</v>
      </c>
      <c r="AP13" s="73">
        <f t="shared" si="5"/>
        <v>91</v>
      </c>
      <c r="AQ13" s="73">
        <f t="shared" si="5"/>
        <v>81</v>
      </c>
      <c r="AR13" s="73">
        <f t="shared" si="5"/>
        <v>75</v>
      </c>
      <c r="AS13" s="73">
        <f t="shared" si="5"/>
        <v>40</v>
      </c>
      <c r="AT13" s="73">
        <f t="shared" si="5"/>
        <v>23</v>
      </c>
      <c r="AU13" s="73">
        <f t="shared" si="5"/>
        <v>5</v>
      </c>
      <c r="AV13" s="73">
        <f t="shared" si="5"/>
        <v>-16</v>
      </c>
      <c r="AW13" s="315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8139</v>
      </c>
    </row>
    <row r="14" spans="1:51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70">
        <v>1040</v>
      </c>
      <c r="AA14" s="207">
        <f t="shared" si="0"/>
        <v>1.1516314779270634E-2</v>
      </c>
      <c r="AB14" s="207">
        <f t="shared" si="1"/>
        <v>1.2464046021093002E-2</v>
      </c>
      <c r="AC14" s="207">
        <f t="shared" si="2"/>
        <v>1.0536398467432951E-2</v>
      </c>
      <c r="AD14" s="207">
        <f t="shared" si="2"/>
        <v>9.5693779904306216E-3</v>
      </c>
      <c r="AE14" s="207">
        <f t="shared" si="2"/>
        <v>6.6985645933014355E-3</v>
      </c>
      <c r="AF14" s="207">
        <f t="shared" si="2"/>
        <v>3.8204393505253103E-3</v>
      </c>
      <c r="AG14" s="207">
        <f t="shared" si="2"/>
        <v>9.5328884652049568E-4</v>
      </c>
      <c r="AH14" s="207">
        <f t="shared" si="2"/>
        <v>-2.859866539561487E-3</v>
      </c>
      <c r="AI14" s="207">
        <f t="shared" si="2"/>
        <v>-2.8571428571428571E-3</v>
      </c>
      <c r="AJ14" s="207">
        <f t="shared" si="2"/>
        <v>-5.7034220532319393E-3</v>
      </c>
      <c r="AK14" s="302"/>
      <c r="AL14" s="231"/>
      <c r="AM14" s="71">
        <f t="shared" si="4"/>
        <v>12</v>
      </c>
      <c r="AN14" s="72">
        <f t="shared" si="5"/>
        <v>13</v>
      </c>
      <c r="AO14" s="73">
        <f t="shared" si="5"/>
        <v>11</v>
      </c>
      <c r="AP14" s="73">
        <f t="shared" si="5"/>
        <v>10</v>
      </c>
      <c r="AQ14" s="73">
        <f t="shared" si="5"/>
        <v>7</v>
      </c>
      <c r="AR14" s="73">
        <f t="shared" si="5"/>
        <v>4</v>
      </c>
      <c r="AS14" s="73">
        <f t="shared" si="5"/>
        <v>1</v>
      </c>
      <c r="AT14" s="73">
        <f t="shared" si="5"/>
        <v>-3</v>
      </c>
      <c r="AU14" s="73">
        <f t="shared" si="5"/>
        <v>-3</v>
      </c>
      <c r="AV14" s="73">
        <f t="shared" si="5"/>
        <v>-6</v>
      </c>
      <c r="AW14" s="315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1040</v>
      </c>
    </row>
    <row r="15" spans="1:51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Y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78">
        <v>505785</v>
      </c>
      <c r="AA15" s="210">
        <f t="shared" si="0"/>
        <v>1.3900111837664104E-2</v>
      </c>
      <c r="AB15" s="212">
        <f t="shared" si="1"/>
        <v>1.5731237714690812E-2</v>
      </c>
      <c r="AC15" s="213">
        <f t="shared" si="2"/>
        <v>1.6254559377707919E-2</v>
      </c>
      <c r="AD15" s="213">
        <f t="shared" si="2"/>
        <v>1.6740331380361854E-2</v>
      </c>
      <c r="AE15" s="213">
        <f t="shared" si="2"/>
        <v>1.6051235058958582E-2</v>
      </c>
      <c r="AF15" s="213">
        <f t="shared" si="2"/>
        <v>1.61002004976206E-2</v>
      </c>
      <c r="AG15" s="213">
        <f t="shared" si="2"/>
        <v>1.4837958634666538E-2</v>
      </c>
      <c r="AH15" s="213">
        <f t="shared" si="2"/>
        <v>1.3894718239855089E-2</v>
      </c>
      <c r="AI15" s="213">
        <f t="shared" si="2"/>
        <v>1.1297625576991597E-2</v>
      </c>
      <c r="AJ15" s="213">
        <f t="shared" si="2"/>
        <v>8.2136465837654299E-3</v>
      </c>
      <c r="AK15" s="303"/>
      <c r="AL15" s="214"/>
      <c r="AM15" s="79">
        <f t="shared" si="6"/>
        <v>6898</v>
      </c>
      <c r="AN15" s="80">
        <f t="shared" si="6"/>
        <v>7811</v>
      </c>
      <c r="AO15" s="81">
        <f t="shared" si="6"/>
        <v>8066</v>
      </c>
      <c r="AP15" s="81">
        <f t="shared" si="6"/>
        <v>8306</v>
      </c>
      <c r="AQ15" s="81">
        <f t="shared" ref="AQ15:AR15" si="7">SUM(AQ10:AQ14)</f>
        <v>7970</v>
      </c>
      <c r="AR15" s="81">
        <f t="shared" si="7"/>
        <v>7998</v>
      </c>
      <c r="AS15" s="81">
        <f t="shared" ref="AS15:AT15" si="8">SUM(AS10:AS14)</f>
        <v>7380</v>
      </c>
      <c r="AT15" s="81">
        <f t="shared" si="8"/>
        <v>6919</v>
      </c>
      <c r="AU15" s="81">
        <f t="shared" ref="AU15:AV15" si="9">SUM(AU10:AU14)</f>
        <v>5644</v>
      </c>
      <c r="AV15" s="81">
        <f t="shared" si="9"/>
        <v>4117</v>
      </c>
      <c r="AW15" s="316"/>
      <c r="AX15" s="82"/>
      <c r="AY15" s="79">
        <f t="shared" si="6"/>
        <v>505785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7"/>
      <c r="AX16" s="91"/>
      <c r="AY16" s="88"/>
    </row>
    <row r="17" spans="1:51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94">
        <v>82597</v>
      </c>
      <c r="AA17" s="207">
        <f t="shared" ref="AA17:AA22" si="10">IF(ISERROR((O17-C17)/C17)=TRUE,0,(O17-C17)/C17)</f>
        <v>0.35069989534275248</v>
      </c>
      <c r="AB17" s="207">
        <f t="shared" ref="AB17:AB22" si="11">IF(ISERROR((P17-D17)/D17)=TRUE,0,(P17-D17)/D17)</f>
        <v>0.31038871425285591</v>
      </c>
      <c r="AC17" s="207">
        <f t="shared" ref="AC17:AJ22" si="12">IF(ISERROR((Q17-E17)/E17)=TRUE,0,(Q17-E17)/E17)</f>
        <v>0.30605745482906538</v>
      </c>
      <c r="AD17" s="207">
        <f t="shared" si="12"/>
        <v>0.36805255280226179</v>
      </c>
      <c r="AE17" s="207">
        <f t="shared" si="12"/>
        <v>0.18152112504008183</v>
      </c>
      <c r="AF17" s="207">
        <f t="shared" si="12"/>
        <v>0.23489883106865247</v>
      </c>
      <c r="AG17" s="207">
        <f t="shared" si="12"/>
        <v>0.25739392838681735</v>
      </c>
      <c r="AH17" s="207">
        <f t="shared" si="12"/>
        <v>0.27234030753019151</v>
      </c>
      <c r="AI17" s="207">
        <f t="shared" si="12"/>
        <v>0.1598846322653458</v>
      </c>
      <c r="AJ17" s="207">
        <f t="shared" si="12"/>
        <v>0.25663247727332961</v>
      </c>
      <c r="AK17" s="302"/>
      <c r="AL17" s="239"/>
      <c r="AM17" s="95">
        <f t="shared" ref="AM17:AM21" si="13">O17-C17</f>
        <v>21446</v>
      </c>
      <c r="AN17" s="72">
        <f t="shared" ref="AN17:AN21" si="14">P17-D17</f>
        <v>20242</v>
      </c>
      <c r="AO17" s="73">
        <f t="shared" ref="AO17:AV21" si="15">Q17-E17</f>
        <v>18836</v>
      </c>
      <c r="AP17" s="73">
        <f t="shared" si="15"/>
        <v>22131</v>
      </c>
      <c r="AQ17" s="73">
        <f t="shared" si="15"/>
        <v>11888</v>
      </c>
      <c r="AR17" s="73">
        <f t="shared" si="15"/>
        <v>15835</v>
      </c>
      <c r="AS17" s="73">
        <f t="shared" si="15"/>
        <v>18424</v>
      </c>
      <c r="AT17" s="73">
        <f t="shared" si="15"/>
        <v>19642</v>
      </c>
      <c r="AU17" s="73">
        <f t="shared" si="15"/>
        <v>12750</v>
      </c>
      <c r="AV17" s="73">
        <f t="shared" si="15"/>
        <v>19366</v>
      </c>
      <c r="AW17" s="315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82597</v>
      </c>
    </row>
    <row r="18" spans="1:51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94">
        <v>13355</v>
      </c>
      <c r="AA18" s="207">
        <f t="shared" si="10"/>
        <v>0.11684303350970017</v>
      </c>
      <c r="AB18" s="207">
        <f t="shared" si="11"/>
        <v>8.24045444740059E-2</v>
      </c>
      <c r="AC18" s="207">
        <f t="shared" si="12"/>
        <v>7.1915215745647243E-2</v>
      </c>
      <c r="AD18" s="207">
        <f t="shared" si="12"/>
        <v>7.9493439121147397E-2</v>
      </c>
      <c r="AE18" s="207">
        <f t="shared" si="12"/>
        <v>2.6078533641308396E-2</v>
      </c>
      <c r="AF18" s="207">
        <f t="shared" si="12"/>
        <v>3.4806184509415986E-2</v>
      </c>
      <c r="AG18" s="207">
        <f t="shared" si="12"/>
        <v>6.5657612827424152E-3</v>
      </c>
      <c r="AH18" s="207">
        <f t="shared" si="12"/>
        <v>-8.7424252740518821E-2</v>
      </c>
      <c r="AI18" s="207">
        <f t="shared" si="12"/>
        <v>-0.13924050632911392</v>
      </c>
      <c r="AJ18" s="207">
        <f t="shared" si="12"/>
        <v>-0.1463618802318094</v>
      </c>
      <c r="AK18" s="302"/>
      <c r="AL18" s="239"/>
      <c r="AM18" s="95">
        <f t="shared" si="13"/>
        <v>1590</v>
      </c>
      <c r="AN18" s="72">
        <f t="shared" si="14"/>
        <v>1146</v>
      </c>
      <c r="AO18" s="73">
        <f t="shared" si="15"/>
        <v>950</v>
      </c>
      <c r="AP18" s="73">
        <f t="shared" si="15"/>
        <v>1042</v>
      </c>
      <c r="AQ18" s="73">
        <f t="shared" si="15"/>
        <v>350</v>
      </c>
      <c r="AR18" s="73">
        <f t="shared" si="15"/>
        <v>475</v>
      </c>
      <c r="AS18" s="73">
        <f t="shared" si="15"/>
        <v>95</v>
      </c>
      <c r="AT18" s="73">
        <f t="shared" si="15"/>
        <v>-1284</v>
      </c>
      <c r="AU18" s="73">
        <f t="shared" si="15"/>
        <v>-2145</v>
      </c>
      <c r="AV18" s="73">
        <f t="shared" si="15"/>
        <v>-2273</v>
      </c>
      <c r="AW18" s="315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13355</v>
      </c>
    </row>
    <row r="19" spans="1:51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94">
        <v>11189</v>
      </c>
      <c r="AA19" s="207">
        <f t="shared" si="10"/>
        <v>0.53785631368502518</v>
      </c>
      <c r="AB19" s="207">
        <f t="shared" si="11"/>
        <v>0.28580829129195001</v>
      </c>
      <c r="AC19" s="207">
        <f t="shared" si="12"/>
        <v>6.5857705870151426E-2</v>
      </c>
      <c r="AD19" s="207">
        <f t="shared" si="12"/>
        <v>0.36988950276243093</v>
      </c>
      <c r="AE19" s="207">
        <f t="shared" si="12"/>
        <v>-2.2452146921883083E-2</v>
      </c>
      <c r="AF19" s="207">
        <f t="shared" si="12"/>
        <v>0.16403112449799198</v>
      </c>
      <c r="AG19" s="207">
        <f t="shared" si="12"/>
        <v>-0.11372390026353132</v>
      </c>
      <c r="AH19" s="207">
        <f t="shared" si="12"/>
        <v>0.2135593220338983</v>
      </c>
      <c r="AI19" s="207">
        <f t="shared" si="12"/>
        <v>-1.2260074364385488E-2</v>
      </c>
      <c r="AJ19" s="207">
        <f t="shared" si="12"/>
        <v>2.543085329970576E-2</v>
      </c>
      <c r="AK19" s="302"/>
      <c r="AL19" s="239"/>
      <c r="AM19" s="95">
        <f t="shared" si="13"/>
        <v>4170</v>
      </c>
      <c r="AN19" s="72">
        <f t="shared" si="14"/>
        <v>2606</v>
      </c>
      <c r="AO19" s="73">
        <f t="shared" si="15"/>
        <v>635</v>
      </c>
      <c r="AP19" s="73">
        <f t="shared" si="15"/>
        <v>2678</v>
      </c>
      <c r="AQ19" s="73">
        <f t="shared" si="15"/>
        <v>-217</v>
      </c>
      <c r="AR19" s="73">
        <f t="shared" si="15"/>
        <v>1307</v>
      </c>
      <c r="AS19" s="73">
        <f t="shared" si="15"/>
        <v>-1122</v>
      </c>
      <c r="AT19" s="73">
        <f t="shared" si="15"/>
        <v>1701</v>
      </c>
      <c r="AU19" s="73">
        <f t="shared" si="15"/>
        <v>-122</v>
      </c>
      <c r="AV19" s="73">
        <f t="shared" si="15"/>
        <v>242</v>
      </c>
      <c r="AW19" s="315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11189</v>
      </c>
    </row>
    <row r="20" spans="1:51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94">
        <v>1399</v>
      </c>
      <c r="AA20" s="207">
        <f t="shared" si="10"/>
        <v>0.50382409177820264</v>
      </c>
      <c r="AB20" s="207">
        <f t="shared" si="11"/>
        <v>0.42846212700841624</v>
      </c>
      <c r="AC20" s="207">
        <f t="shared" si="12"/>
        <v>9.0069284064665134E-2</v>
      </c>
      <c r="AD20" s="207">
        <f t="shared" si="12"/>
        <v>0.40292275574112735</v>
      </c>
      <c r="AE20" s="207">
        <f t="shared" si="12"/>
        <v>-1.5115354017501989E-2</v>
      </c>
      <c r="AF20" s="207">
        <f t="shared" si="12"/>
        <v>0.1318051575931232</v>
      </c>
      <c r="AG20" s="207">
        <f t="shared" si="12"/>
        <v>-2.8248587570621469E-2</v>
      </c>
      <c r="AH20" s="207">
        <f t="shared" si="12"/>
        <v>0.20809248554913296</v>
      </c>
      <c r="AI20" s="207">
        <f t="shared" si="12"/>
        <v>8.6087624903920065E-2</v>
      </c>
      <c r="AJ20" s="207">
        <f t="shared" si="12"/>
        <v>-3.7257824143070045E-3</v>
      </c>
      <c r="AK20" s="302"/>
      <c r="AL20" s="239"/>
      <c r="AM20" s="95">
        <f t="shared" si="13"/>
        <v>527</v>
      </c>
      <c r="AN20" s="72">
        <f t="shared" si="14"/>
        <v>560</v>
      </c>
      <c r="AO20" s="73">
        <f t="shared" si="15"/>
        <v>117</v>
      </c>
      <c r="AP20" s="73">
        <f t="shared" si="15"/>
        <v>386</v>
      </c>
      <c r="AQ20" s="73">
        <f t="shared" si="15"/>
        <v>-19</v>
      </c>
      <c r="AR20" s="73">
        <f t="shared" si="15"/>
        <v>138</v>
      </c>
      <c r="AS20" s="73">
        <f t="shared" si="15"/>
        <v>-35</v>
      </c>
      <c r="AT20" s="73">
        <f t="shared" si="15"/>
        <v>216</v>
      </c>
      <c r="AU20" s="73">
        <f t="shared" si="15"/>
        <v>112</v>
      </c>
      <c r="AV20" s="73">
        <f t="shared" si="15"/>
        <v>-5</v>
      </c>
      <c r="AW20" s="315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1399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94">
        <v>164</v>
      </c>
      <c r="AA21" s="207">
        <f t="shared" si="10"/>
        <v>0.6071428571428571</v>
      </c>
      <c r="AB21" s="207">
        <f t="shared" si="11"/>
        <v>0.3247863247863248</v>
      </c>
      <c r="AC21" s="207">
        <f t="shared" si="12"/>
        <v>3.8167938931297711E-2</v>
      </c>
      <c r="AD21" s="207">
        <f t="shared" si="12"/>
        <v>0.35416666666666669</v>
      </c>
      <c r="AE21" s="207">
        <f t="shared" si="12"/>
        <v>-0.15</v>
      </c>
      <c r="AF21" s="207">
        <f t="shared" si="12"/>
        <v>0.25961538461538464</v>
      </c>
      <c r="AG21" s="207">
        <f t="shared" si="12"/>
        <v>-0.1721311475409836</v>
      </c>
      <c r="AH21" s="207">
        <f t="shared" si="12"/>
        <v>8.4112149532710276E-2</v>
      </c>
      <c r="AI21" s="207">
        <f t="shared" si="12"/>
        <v>0.33333333333333331</v>
      </c>
      <c r="AJ21" s="207">
        <f t="shared" si="12"/>
        <v>6.9444444444444441E-3</v>
      </c>
      <c r="AK21" s="302"/>
      <c r="AL21" s="239"/>
      <c r="AM21" s="95">
        <f t="shared" si="13"/>
        <v>51</v>
      </c>
      <c r="AN21" s="72">
        <f t="shared" si="14"/>
        <v>38</v>
      </c>
      <c r="AO21" s="73">
        <f t="shared" si="15"/>
        <v>5</v>
      </c>
      <c r="AP21" s="73">
        <f t="shared" si="15"/>
        <v>34</v>
      </c>
      <c r="AQ21" s="73">
        <f t="shared" si="15"/>
        <v>-21</v>
      </c>
      <c r="AR21" s="73">
        <f t="shared" si="15"/>
        <v>27</v>
      </c>
      <c r="AS21" s="73">
        <f t="shared" si="15"/>
        <v>-21</v>
      </c>
      <c r="AT21" s="73">
        <f t="shared" si="15"/>
        <v>9</v>
      </c>
      <c r="AU21" s="73">
        <f t="shared" si="15"/>
        <v>34</v>
      </c>
      <c r="AV21" s="73">
        <f t="shared" si="15"/>
        <v>1</v>
      </c>
      <c r="AW21" s="315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164</v>
      </c>
    </row>
    <row r="22" spans="1:51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160">
        <v>108704</v>
      </c>
      <c r="AA22" s="240">
        <f t="shared" si="10"/>
        <v>0.33217364274356492</v>
      </c>
      <c r="AB22" s="241">
        <f t="shared" si="11"/>
        <v>0.27426837972876517</v>
      </c>
      <c r="AC22" s="242">
        <f t="shared" si="12"/>
        <v>0.23935637219490596</v>
      </c>
      <c r="AD22" s="242">
        <f t="shared" si="12"/>
        <v>0.32221704361477704</v>
      </c>
      <c r="AE22" s="242">
        <f t="shared" si="12"/>
        <v>0.13316069086625024</v>
      </c>
      <c r="AF22" s="242">
        <f t="shared" si="12"/>
        <v>0.19718778416021646</v>
      </c>
      <c r="AG22" s="242">
        <f t="shared" si="12"/>
        <v>0.17826779748136726</v>
      </c>
      <c r="AH22" s="242">
        <f t="shared" si="12"/>
        <v>0.21146788990825688</v>
      </c>
      <c r="AI22" s="242">
        <f t="shared" si="12"/>
        <v>9.9799068579583872E-2</v>
      </c>
      <c r="AJ22" s="242">
        <f t="shared" si="12"/>
        <v>0.16992176010353549</v>
      </c>
      <c r="AK22" s="305"/>
      <c r="AL22" s="243"/>
      <c r="AM22" s="97">
        <f t="shared" ref="AM22:AY22" si="17">SUM(AM17:AM21)</f>
        <v>27784</v>
      </c>
      <c r="AN22" s="161">
        <f t="shared" si="17"/>
        <v>24592</v>
      </c>
      <c r="AO22" s="162">
        <f t="shared" si="17"/>
        <v>20543</v>
      </c>
      <c r="AP22" s="162">
        <f t="shared" si="17"/>
        <v>26271</v>
      </c>
      <c r="AQ22" s="162">
        <f t="shared" ref="AQ22:AR22" si="18">SUM(AQ17:AQ21)</f>
        <v>11981</v>
      </c>
      <c r="AR22" s="162">
        <f t="shared" si="18"/>
        <v>17782</v>
      </c>
      <c r="AS22" s="162">
        <f t="shared" ref="AS22:AT22" si="19">SUM(AS17:AS21)</f>
        <v>17341</v>
      </c>
      <c r="AT22" s="162">
        <f t="shared" si="19"/>
        <v>20284</v>
      </c>
      <c r="AU22" s="162">
        <f t="shared" ref="AU22:AV22" si="20">SUM(AU17:AU21)</f>
        <v>10629</v>
      </c>
      <c r="AV22" s="162">
        <f t="shared" si="20"/>
        <v>17331</v>
      </c>
      <c r="AW22" s="318"/>
      <c r="AX22" s="163"/>
      <c r="AY22" s="97">
        <f t="shared" si="17"/>
        <v>108704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19"/>
      <c r="AX23" s="105"/>
      <c r="AY23" s="102"/>
    </row>
    <row r="24" spans="1:51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94">
        <v>25426</v>
      </c>
      <c r="AA24" s="207">
        <f t="shared" ref="AA24:AA29" si="21">IF(ISERROR((O24-C24)/C24)=TRUE,0,(O24-C24)/C24)</f>
        <v>0.17908492450790947</v>
      </c>
      <c r="AB24" s="207">
        <f t="shared" ref="AB24:AB29" si="22">IF(ISERROR((P24-D24)/D24)=TRUE,0,(P24-D24)/D24)</f>
        <v>-3.849714780634949E-2</v>
      </c>
      <c r="AC24" s="207">
        <f t="shared" ref="AC24:AJ29" si="23">IF(ISERROR((Q24-E24)/E24)=TRUE,0,(Q24-E24)/E24)</f>
        <v>-0.10393780632077067</v>
      </c>
      <c r="AD24" s="207">
        <f t="shared" si="23"/>
        <v>9.7448781005626123E-2</v>
      </c>
      <c r="AE24" s="207">
        <f t="shared" si="23"/>
        <v>-0.21460366375620613</v>
      </c>
      <c r="AF24" s="207">
        <f t="shared" si="23"/>
        <v>-8.215460526315789E-2</v>
      </c>
      <c r="AG24" s="207">
        <f t="shared" si="23"/>
        <v>-3.9400581069371526E-2</v>
      </c>
      <c r="AH24" s="207">
        <f t="shared" si="23"/>
        <v>-6.207643595156094E-2</v>
      </c>
      <c r="AI24" s="207">
        <f t="shared" si="23"/>
        <v>-0.18218549127640038</v>
      </c>
      <c r="AJ24" s="207">
        <f t="shared" si="23"/>
        <v>1.1175025465875727E-2</v>
      </c>
      <c r="AK24" s="302"/>
      <c r="AL24" s="239"/>
      <c r="AM24" s="95">
        <f t="shared" ref="AM24:AM28" si="24">O24-C24</f>
        <v>5468</v>
      </c>
      <c r="AN24" s="72">
        <f t="shared" ref="AN24:AN28" si="25">P24-D24</f>
        <v>-1289</v>
      </c>
      <c r="AO24" s="73">
        <f t="shared" ref="AO24:AV28" si="26">Q24-E24</f>
        <v>-3075</v>
      </c>
      <c r="AP24" s="73">
        <f t="shared" si="26"/>
        <v>2754</v>
      </c>
      <c r="AQ24" s="73">
        <f t="shared" si="26"/>
        <v>-7521</v>
      </c>
      <c r="AR24" s="73">
        <f t="shared" si="26"/>
        <v>-2997</v>
      </c>
      <c r="AS24" s="73">
        <f t="shared" si="26"/>
        <v>-1546</v>
      </c>
      <c r="AT24" s="73">
        <f t="shared" si="26"/>
        <v>-2235</v>
      </c>
      <c r="AU24" s="73">
        <f t="shared" si="26"/>
        <v>-6944</v>
      </c>
      <c r="AV24" s="73">
        <f t="shared" si="26"/>
        <v>373</v>
      </c>
      <c r="AW24" s="315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25426</v>
      </c>
    </row>
    <row r="25" spans="1:51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94">
        <v>2366</v>
      </c>
      <c r="AA25" s="207">
        <f t="shared" si="21"/>
        <v>-4.8788368336025852E-2</v>
      </c>
      <c r="AB25" s="207">
        <f t="shared" si="22"/>
        <v>-0.17105661519830456</v>
      </c>
      <c r="AC25" s="207">
        <f t="shared" si="23"/>
        <v>-0.22715404699738903</v>
      </c>
      <c r="AD25" s="207">
        <f t="shared" si="23"/>
        <v>-7.8490313961255845E-2</v>
      </c>
      <c r="AE25" s="207">
        <f t="shared" si="23"/>
        <v>-0.32513966480446926</v>
      </c>
      <c r="AF25" s="207">
        <f t="shared" si="23"/>
        <v>-0.18932421772285038</v>
      </c>
      <c r="AG25" s="207">
        <f t="shared" si="23"/>
        <v>-0.16732974490989938</v>
      </c>
      <c r="AH25" s="207">
        <f t="shared" si="23"/>
        <v>-0.28663101604278074</v>
      </c>
      <c r="AI25" s="207">
        <f t="shared" si="23"/>
        <v>-0.35059088351153628</v>
      </c>
      <c r="AJ25" s="207">
        <f t="shared" si="23"/>
        <v>-0.27329192546583853</v>
      </c>
      <c r="AK25" s="302"/>
      <c r="AL25" s="239"/>
      <c r="AM25" s="95">
        <f t="shared" si="24"/>
        <v>-151</v>
      </c>
      <c r="AN25" s="72">
        <f t="shared" si="25"/>
        <v>-565</v>
      </c>
      <c r="AO25" s="73">
        <f t="shared" si="26"/>
        <v>-696</v>
      </c>
      <c r="AP25" s="73">
        <f t="shared" si="26"/>
        <v>-235</v>
      </c>
      <c r="AQ25" s="73">
        <f t="shared" si="26"/>
        <v>-1164</v>
      </c>
      <c r="AR25" s="73">
        <f t="shared" si="26"/>
        <v>-720</v>
      </c>
      <c r="AS25" s="73">
        <f t="shared" si="26"/>
        <v>-715</v>
      </c>
      <c r="AT25" s="73">
        <f t="shared" si="26"/>
        <v>-1072</v>
      </c>
      <c r="AU25" s="73">
        <f t="shared" si="26"/>
        <v>-1246</v>
      </c>
      <c r="AV25" s="73">
        <f t="shared" si="26"/>
        <v>-924</v>
      </c>
      <c r="AW25" s="315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2366</v>
      </c>
    </row>
    <row r="26" spans="1:51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94">
        <v>6445</v>
      </c>
      <c r="AA26" s="207">
        <f t="shared" si="21"/>
        <v>0.64318813716404077</v>
      </c>
      <c r="AB26" s="207">
        <f t="shared" si="22"/>
        <v>-0.13142257951765118</v>
      </c>
      <c r="AC26" s="207">
        <f t="shared" si="23"/>
        <v>-0.3427501701837985</v>
      </c>
      <c r="AD26" s="207">
        <f t="shared" si="23"/>
        <v>0.13311148086522462</v>
      </c>
      <c r="AE26" s="207">
        <f t="shared" si="23"/>
        <v>-0.34585726004922068</v>
      </c>
      <c r="AF26" s="207">
        <f t="shared" si="23"/>
        <v>-4.267161410018553E-2</v>
      </c>
      <c r="AG26" s="207">
        <f t="shared" si="23"/>
        <v>-0.35461576435741321</v>
      </c>
      <c r="AH26" s="207">
        <f t="shared" si="23"/>
        <v>0.27205701646596214</v>
      </c>
      <c r="AI26" s="207">
        <f t="shared" si="23"/>
        <v>-0.16937624419376243</v>
      </c>
      <c r="AJ26" s="207">
        <f t="shared" si="23"/>
        <v>-0.12631197973217517</v>
      </c>
      <c r="AK26" s="302"/>
      <c r="AL26" s="239"/>
      <c r="AM26" s="95">
        <f t="shared" si="24"/>
        <v>2776</v>
      </c>
      <c r="AN26" s="72">
        <f t="shared" si="25"/>
        <v>-752</v>
      </c>
      <c r="AO26" s="73">
        <f t="shared" si="26"/>
        <v>-2014</v>
      </c>
      <c r="AP26" s="73">
        <f t="shared" si="26"/>
        <v>480</v>
      </c>
      <c r="AQ26" s="73">
        <f t="shared" si="26"/>
        <v>-2108</v>
      </c>
      <c r="AR26" s="73">
        <f t="shared" si="26"/>
        <v>-184</v>
      </c>
      <c r="AS26" s="73">
        <f t="shared" si="26"/>
        <v>-2155</v>
      </c>
      <c r="AT26" s="73">
        <f t="shared" si="26"/>
        <v>1107</v>
      </c>
      <c r="AU26" s="73">
        <f t="shared" si="26"/>
        <v>-1021</v>
      </c>
      <c r="AV26" s="73">
        <f t="shared" si="26"/>
        <v>-698</v>
      </c>
      <c r="AW26" s="315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6445</v>
      </c>
    </row>
    <row r="27" spans="1:51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94">
        <v>830</v>
      </c>
      <c r="AA27" s="207">
        <f t="shared" si="21"/>
        <v>0.72019077901430839</v>
      </c>
      <c r="AB27" s="207">
        <f t="shared" si="22"/>
        <v>0.13091309130913092</v>
      </c>
      <c r="AC27" s="207">
        <f t="shared" si="23"/>
        <v>-0.25652667423382519</v>
      </c>
      <c r="AD27" s="207">
        <f t="shared" si="23"/>
        <v>0.19686411149825783</v>
      </c>
      <c r="AE27" s="207">
        <f t="shared" si="23"/>
        <v>-0.28886310904872392</v>
      </c>
      <c r="AF27" s="207">
        <f t="shared" si="23"/>
        <v>-9.5384615384615387E-2</v>
      </c>
      <c r="AG27" s="207">
        <f t="shared" si="23"/>
        <v>-0.1746987951807229</v>
      </c>
      <c r="AH27" s="207">
        <f t="shared" si="23"/>
        <v>0.18524332810047095</v>
      </c>
      <c r="AI27" s="207">
        <f t="shared" si="23"/>
        <v>1.1834319526627219E-3</v>
      </c>
      <c r="AJ27" s="207">
        <f t="shared" si="23"/>
        <v>-0.16168327796234774</v>
      </c>
      <c r="AK27" s="302"/>
      <c r="AL27" s="239"/>
      <c r="AM27" s="95">
        <f t="shared" si="24"/>
        <v>453</v>
      </c>
      <c r="AN27" s="72">
        <f t="shared" si="25"/>
        <v>119</v>
      </c>
      <c r="AO27" s="73">
        <f t="shared" si="26"/>
        <v>-226</v>
      </c>
      <c r="AP27" s="73">
        <f t="shared" si="26"/>
        <v>113</v>
      </c>
      <c r="AQ27" s="73">
        <f t="shared" si="26"/>
        <v>-249</v>
      </c>
      <c r="AR27" s="73">
        <f t="shared" si="26"/>
        <v>-62</v>
      </c>
      <c r="AS27" s="73">
        <f t="shared" si="26"/>
        <v>-145</v>
      </c>
      <c r="AT27" s="73">
        <f t="shared" si="26"/>
        <v>118</v>
      </c>
      <c r="AU27" s="73">
        <f t="shared" si="26"/>
        <v>1</v>
      </c>
      <c r="AV27" s="73">
        <f t="shared" si="26"/>
        <v>-146</v>
      </c>
      <c r="AW27" s="315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830</v>
      </c>
    </row>
    <row r="28" spans="1:51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94">
        <v>122</v>
      </c>
      <c r="AA28" s="207">
        <f t="shared" si="21"/>
        <v>0.8771929824561403</v>
      </c>
      <c r="AB28" s="207">
        <f t="shared" si="22"/>
        <v>0.18181818181818182</v>
      </c>
      <c r="AC28" s="207">
        <f t="shared" si="23"/>
        <v>-0.1111111111111111</v>
      </c>
      <c r="AD28" s="207">
        <f t="shared" si="23"/>
        <v>0.27692307692307694</v>
      </c>
      <c r="AE28" s="207">
        <f t="shared" si="23"/>
        <v>-0.35087719298245612</v>
      </c>
      <c r="AF28" s="207">
        <f t="shared" si="23"/>
        <v>0.20833333333333334</v>
      </c>
      <c r="AG28" s="207">
        <f t="shared" si="23"/>
        <v>-0.24731182795698925</v>
      </c>
      <c r="AH28" s="207">
        <f t="shared" si="23"/>
        <v>8.1081081081081086E-2</v>
      </c>
      <c r="AI28" s="207">
        <f t="shared" si="23"/>
        <v>0.30666666666666664</v>
      </c>
      <c r="AJ28" s="207">
        <f t="shared" si="23"/>
        <v>-0.10256410256410256</v>
      </c>
      <c r="AK28" s="302"/>
      <c r="AL28" s="239"/>
      <c r="AM28" s="95">
        <f t="shared" si="24"/>
        <v>50</v>
      </c>
      <c r="AN28" s="72">
        <f t="shared" si="25"/>
        <v>16</v>
      </c>
      <c r="AO28" s="73">
        <f t="shared" si="26"/>
        <v>-11</v>
      </c>
      <c r="AP28" s="73">
        <f t="shared" si="26"/>
        <v>18</v>
      </c>
      <c r="AQ28" s="73">
        <f t="shared" si="26"/>
        <v>-40</v>
      </c>
      <c r="AR28" s="73">
        <f t="shared" si="26"/>
        <v>15</v>
      </c>
      <c r="AS28" s="73">
        <f t="shared" si="26"/>
        <v>-23</v>
      </c>
      <c r="AT28" s="73">
        <f t="shared" si="26"/>
        <v>6</v>
      </c>
      <c r="AU28" s="73">
        <f t="shared" si="26"/>
        <v>23</v>
      </c>
      <c r="AV28" s="73">
        <f t="shared" si="26"/>
        <v>-12</v>
      </c>
      <c r="AW28" s="315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122</v>
      </c>
    </row>
    <row r="29" spans="1:51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160">
        <v>35189</v>
      </c>
      <c r="AA29" s="240">
        <f t="shared" si="21"/>
        <v>0.22252135645871085</v>
      </c>
      <c r="AB29" s="241">
        <f t="shared" si="22"/>
        <v>-5.6798069187449715E-2</v>
      </c>
      <c r="AC29" s="242">
        <f t="shared" si="23"/>
        <v>-0.15243640045563853</v>
      </c>
      <c r="AD29" s="242">
        <f t="shared" si="23"/>
        <v>8.8169014084507044E-2</v>
      </c>
      <c r="AE29" s="242">
        <f t="shared" si="23"/>
        <v>-0.2425104492636278</v>
      </c>
      <c r="AF29" s="242">
        <f t="shared" si="23"/>
        <v>-8.7119623982170047E-2</v>
      </c>
      <c r="AG29" s="242">
        <f t="shared" si="23"/>
        <v>-9.0752509354398048E-2</v>
      </c>
      <c r="AH29" s="242">
        <f t="shared" si="23"/>
        <v>-4.6626538496091996E-2</v>
      </c>
      <c r="AI29" s="242">
        <f t="shared" si="23"/>
        <v>-0.18896682230495507</v>
      </c>
      <c r="AJ29" s="242">
        <f t="shared" si="23"/>
        <v>-3.2490474541046067E-2</v>
      </c>
      <c r="AK29" s="305"/>
      <c r="AL29" s="243"/>
      <c r="AM29" s="97">
        <f t="shared" ref="AM29:AY29" si="28">SUM(AM24:AM28)</f>
        <v>8596</v>
      </c>
      <c r="AN29" s="161">
        <f t="shared" si="28"/>
        <v>-2471</v>
      </c>
      <c r="AO29" s="162">
        <f t="shared" si="28"/>
        <v>-6022</v>
      </c>
      <c r="AP29" s="162">
        <f t="shared" si="28"/>
        <v>3130</v>
      </c>
      <c r="AQ29" s="162">
        <f t="shared" ref="AQ29:AR29" si="29">SUM(AQ24:AQ28)</f>
        <v>-11082</v>
      </c>
      <c r="AR29" s="162">
        <f t="shared" si="29"/>
        <v>-3948</v>
      </c>
      <c r="AS29" s="162">
        <f t="shared" ref="AS29:AT29" si="30">SUM(AS24:AS28)</f>
        <v>-4584</v>
      </c>
      <c r="AT29" s="162">
        <f t="shared" si="30"/>
        <v>-2076</v>
      </c>
      <c r="AU29" s="162">
        <f t="shared" ref="AU29:AV29" si="31">SUM(AU24:AU28)</f>
        <v>-9187</v>
      </c>
      <c r="AV29" s="162">
        <f t="shared" si="31"/>
        <v>-1407</v>
      </c>
      <c r="AW29" s="318"/>
      <c r="AX29" s="163"/>
      <c r="AY29" s="97">
        <f t="shared" si="28"/>
        <v>35189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19"/>
      <c r="AX30" s="105"/>
      <c r="AY30" s="102"/>
    </row>
    <row r="31" spans="1:51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94">
        <v>11027</v>
      </c>
      <c r="AA31" s="207">
        <f t="shared" ref="AA31:AA36" si="32">IF(ISERROR((O31-C31)/C31)=TRUE,0,(O31-C31)/C31)</f>
        <v>0.54717486387574754</v>
      </c>
      <c r="AB31" s="207">
        <f t="shared" ref="AB31:AB36" si="33">IF(ISERROR((P31-D31)/D31)=TRUE,0,(P31-D31)/D31)</f>
        <v>0.50103229003220739</v>
      </c>
      <c r="AC31" s="207">
        <f t="shared" ref="AC31:AJ36" si="34">IF(ISERROR((Q31-E31)/E31)=TRUE,0,(Q31-E31)/E31)</f>
        <v>0.17219917012448133</v>
      </c>
      <c r="AD31" s="207">
        <f t="shared" si="34"/>
        <v>5.7663916630481982E-2</v>
      </c>
      <c r="AE31" s="207">
        <f t="shared" si="34"/>
        <v>0.14191775444106389</v>
      </c>
      <c r="AF31" s="207">
        <f t="shared" si="34"/>
        <v>-5.6607034828450434E-2</v>
      </c>
      <c r="AG31" s="207">
        <f t="shared" si="34"/>
        <v>6.5568724026473763E-2</v>
      </c>
      <c r="AH31" s="207">
        <f t="shared" si="34"/>
        <v>-1.1872031992002E-2</v>
      </c>
      <c r="AI31" s="207">
        <f t="shared" si="34"/>
        <v>-0.12073732718894009</v>
      </c>
      <c r="AJ31" s="207">
        <f t="shared" si="34"/>
        <v>-0.18794815223386652</v>
      </c>
      <c r="AK31" s="302"/>
      <c r="AL31" s="239"/>
      <c r="AM31" s="95">
        <f t="shared" ref="AM31:AM35" si="35">O31-C31</f>
        <v>6130</v>
      </c>
      <c r="AN31" s="72">
        <f t="shared" ref="AN31:AN35" si="36">P31-D31</f>
        <v>6067</v>
      </c>
      <c r="AO31" s="73">
        <f t="shared" ref="AO31:AV35" si="37">Q31-E31</f>
        <v>2158</v>
      </c>
      <c r="AP31" s="73">
        <f t="shared" si="37"/>
        <v>664</v>
      </c>
      <c r="AQ31" s="73">
        <f t="shared" si="37"/>
        <v>1446</v>
      </c>
      <c r="AR31" s="73">
        <f t="shared" si="37"/>
        <v>-655</v>
      </c>
      <c r="AS31" s="73">
        <f t="shared" si="37"/>
        <v>852</v>
      </c>
      <c r="AT31" s="73">
        <f t="shared" si="37"/>
        <v>-190</v>
      </c>
      <c r="AU31" s="73">
        <f t="shared" si="37"/>
        <v>-1965</v>
      </c>
      <c r="AV31" s="73">
        <f t="shared" si="37"/>
        <v>-2726</v>
      </c>
      <c r="AW31" s="315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11027</v>
      </c>
    </row>
    <row r="32" spans="1:51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94">
        <v>1243</v>
      </c>
      <c r="AA32" s="207">
        <f t="shared" si="32"/>
        <v>0.14036016949152541</v>
      </c>
      <c r="AB32" s="207">
        <f t="shared" si="33"/>
        <v>-4.214963119072708E-2</v>
      </c>
      <c r="AC32" s="207">
        <f t="shared" si="34"/>
        <v>-0.11806699615595827</v>
      </c>
      <c r="AD32" s="207">
        <f t="shared" si="34"/>
        <v>-0.13937918441874619</v>
      </c>
      <c r="AE32" s="207">
        <f t="shared" si="34"/>
        <v>-0.10662020905923345</v>
      </c>
      <c r="AF32" s="207">
        <f t="shared" si="34"/>
        <v>-0.1859452736318408</v>
      </c>
      <c r="AG32" s="207">
        <f t="shared" si="34"/>
        <v>-0.1430817610062893</v>
      </c>
      <c r="AH32" s="207">
        <f t="shared" si="34"/>
        <v>-0.30162601626016261</v>
      </c>
      <c r="AI32" s="207">
        <f t="shared" si="34"/>
        <v>-0.33175762784701335</v>
      </c>
      <c r="AJ32" s="207">
        <f t="shared" si="34"/>
        <v>-0.40885539331135184</v>
      </c>
      <c r="AK32" s="302"/>
      <c r="AL32" s="239"/>
      <c r="AM32" s="95">
        <f t="shared" si="35"/>
        <v>265</v>
      </c>
      <c r="AN32" s="72">
        <f t="shared" si="36"/>
        <v>-80</v>
      </c>
      <c r="AO32" s="73">
        <f t="shared" si="37"/>
        <v>-215</v>
      </c>
      <c r="AP32" s="73">
        <f t="shared" si="37"/>
        <v>-229</v>
      </c>
      <c r="AQ32" s="73">
        <f t="shared" si="37"/>
        <v>-153</v>
      </c>
      <c r="AR32" s="73">
        <f t="shared" si="37"/>
        <v>-299</v>
      </c>
      <c r="AS32" s="73">
        <f t="shared" si="37"/>
        <v>-273</v>
      </c>
      <c r="AT32" s="73">
        <f t="shared" si="37"/>
        <v>-742</v>
      </c>
      <c r="AU32" s="73">
        <f t="shared" si="37"/>
        <v>-772</v>
      </c>
      <c r="AV32" s="73">
        <f t="shared" si="37"/>
        <v>-868</v>
      </c>
      <c r="AW32" s="315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1243</v>
      </c>
    </row>
    <row r="33" spans="1:51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94">
        <v>1335</v>
      </c>
      <c r="AA33" s="207">
        <f t="shared" si="32"/>
        <v>0.25270964061608669</v>
      </c>
      <c r="AB33" s="207">
        <f t="shared" si="33"/>
        <v>0.96592317224287483</v>
      </c>
      <c r="AC33" s="207">
        <f t="shared" si="34"/>
        <v>-8.8730239673635899E-2</v>
      </c>
      <c r="AD33" s="207">
        <f t="shared" si="34"/>
        <v>-0.18658536585365854</v>
      </c>
      <c r="AE33" s="207">
        <f t="shared" si="34"/>
        <v>-0.17328042328042328</v>
      </c>
      <c r="AF33" s="207">
        <f t="shared" si="34"/>
        <v>-0.34673659673659674</v>
      </c>
      <c r="AG33" s="207">
        <f t="shared" si="34"/>
        <v>-0.32320916905444125</v>
      </c>
      <c r="AH33" s="207">
        <f t="shared" si="34"/>
        <v>-0.2910958904109589</v>
      </c>
      <c r="AI33" s="207">
        <f t="shared" si="34"/>
        <v>-0.11045481393975191</v>
      </c>
      <c r="AJ33" s="207">
        <f t="shared" si="34"/>
        <v>-0.16125356125356125</v>
      </c>
      <c r="AK33" s="302"/>
      <c r="AL33" s="239"/>
      <c r="AM33" s="95">
        <f t="shared" si="35"/>
        <v>443</v>
      </c>
      <c r="AN33" s="72">
        <f t="shared" si="36"/>
        <v>1559</v>
      </c>
      <c r="AO33" s="73">
        <f t="shared" si="37"/>
        <v>-174</v>
      </c>
      <c r="AP33" s="73">
        <f t="shared" si="37"/>
        <v>-306</v>
      </c>
      <c r="AQ33" s="73">
        <f t="shared" si="37"/>
        <v>-262</v>
      </c>
      <c r="AR33" s="73">
        <f t="shared" si="37"/>
        <v>-595</v>
      </c>
      <c r="AS33" s="73">
        <f t="shared" si="37"/>
        <v>-564</v>
      </c>
      <c r="AT33" s="73">
        <f t="shared" si="37"/>
        <v>-510</v>
      </c>
      <c r="AU33" s="73">
        <f t="shared" si="37"/>
        <v>-187</v>
      </c>
      <c r="AV33" s="73">
        <f t="shared" si="37"/>
        <v>-283</v>
      </c>
      <c r="AW33" s="315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1335</v>
      </c>
    </row>
    <row r="34" spans="1:51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94">
        <v>206</v>
      </c>
      <c r="AA34" s="207">
        <f t="shared" si="32"/>
        <v>0.1078838174273859</v>
      </c>
      <c r="AB34" s="207">
        <f t="shared" si="33"/>
        <v>1.3037383177570094</v>
      </c>
      <c r="AC34" s="207">
        <f t="shared" si="34"/>
        <v>0.16666666666666666</v>
      </c>
      <c r="AD34" s="207">
        <f t="shared" si="34"/>
        <v>-6.3725490196078427E-2</v>
      </c>
      <c r="AE34" s="207">
        <f t="shared" si="34"/>
        <v>-0.11650485436893204</v>
      </c>
      <c r="AF34" s="207">
        <f t="shared" si="34"/>
        <v>-0.30416666666666664</v>
      </c>
      <c r="AG34" s="207">
        <f t="shared" si="34"/>
        <v>-0.39344262295081966</v>
      </c>
      <c r="AH34" s="207">
        <f t="shared" si="34"/>
        <v>-0.26785714285714285</v>
      </c>
      <c r="AI34" s="207">
        <f t="shared" si="34"/>
        <v>-0.14163090128755365</v>
      </c>
      <c r="AJ34" s="207">
        <f t="shared" si="34"/>
        <v>-3.1531531531531529E-2</v>
      </c>
      <c r="AK34" s="302"/>
      <c r="AL34" s="239"/>
      <c r="AM34" s="95">
        <f t="shared" si="35"/>
        <v>26</v>
      </c>
      <c r="AN34" s="72">
        <f t="shared" si="36"/>
        <v>279</v>
      </c>
      <c r="AO34" s="73">
        <f t="shared" si="37"/>
        <v>41</v>
      </c>
      <c r="AP34" s="73">
        <f t="shared" si="37"/>
        <v>-13</v>
      </c>
      <c r="AQ34" s="73">
        <f t="shared" si="37"/>
        <v>-24</v>
      </c>
      <c r="AR34" s="73">
        <f t="shared" si="37"/>
        <v>-73</v>
      </c>
      <c r="AS34" s="73">
        <f t="shared" si="37"/>
        <v>-96</v>
      </c>
      <c r="AT34" s="73">
        <f t="shared" si="37"/>
        <v>-60</v>
      </c>
      <c r="AU34" s="73">
        <f t="shared" si="37"/>
        <v>-33</v>
      </c>
      <c r="AV34" s="73">
        <f t="shared" si="37"/>
        <v>-7</v>
      </c>
      <c r="AW34" s="315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206</v>
      </c>
    </row>
    <row r="35" spans="1:51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94">
        <v>20</v>
      </c>
      <c r="AA35" s="207">
        <f t="shared" si="32"/>
        <v>6.6666666666666666E-2</v>
      </c>
      <c r="AB35" s="207">
        <f t="shared" si="33"/>
        <v>1.2857142857142858</v>
      </c>
      <c r="AC35" s="207">
        <f t="shared" si="34"/>
        <v>1</v>
      </c>
      <c r="AD35" s="207">
        <f t="shared" si="34"/>
        <v>0.35714285714285715</v>
      </c>
      <c r="AE35" s="207">
        <f t="shared" si="34"/>
        <v>0.6</v>
      </c>
      <c r="AF35" s="207">
        <f t="shared" si="34"/>
        <v>-0.29411764705882354</v>
      </c>
      <c r="AG35" s="207">
        <f t="shared" si="34"/>
        <v>-0.54545454545454541</v>
      </c>
      <c r="AH35" s="207">
        <f t="shared" si="34"/>
        <v>-0.25</v>
      </c>
      <c r="AI35" s="207">
        <f t="shared" si="34"/>
        <v>0.21428571428571427</v>
      </c>
      <c r="AJ35" s="207">
        <f t="shared" si="34"/>
        <v>0.30769230769230771</v>
      </c>
      <c r="AK35" s="302"/>
      <c r="AL35" s="239"/>
      <c r="AM35" s="95">
        <f t="shared" si="35"/>
        <v>1</v>
      </c>
      <c r="AN35" s="72">
        <f t="shared" si="36"/>
        <v>18</v>
      </c>
      <c r="AO35" s="73">
        <f t="shared" si="37"/>
        <v>12</v>
      </c>
      <c r="AP35" s="73">
        <f t="shared" si="37"/>
        <v>5</v>
      </c>
      <c r="AQ35" s="73">
        <f t="shared" si="37"/>
        <v>6</v>
      </c>
      <c r="AR35" s="73">
        <f t="shared" si="37"/>
        <v>-5</v>
      </c>
      <c r="AS35" s="73">
        <f t="shared" si="37"/>
        <v>-6</v>
      </c>
      <c r="AT35" s="73">
        <f t="shared" si="37"/>
        <v>-5</v>
      </c>
      <c r="AU35" s="73">
        <f t="shared" si="37"/>
        <v>3</v>
      </c>
      <c r="AV35" s="73">
        <f t="shared" si="37"/>
        <v>4</v>
      </c>
      <c r="AW35" s="315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20</v>
      </c>
    </row>
    <row r="36" spans="1:51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Y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160">
        <v>13831</v>
      </c>
      <c r="AA36" s="240">
        <f t="shared" si="32"/>
        <v>0.454635761589404</v>
      </c>
      <c r="AB36" s="241">
        <f t="shared" si="33"/>
        <v>0.49485771972995141</v>
      </c>
      <c r="AC36" s="242">
        <f t="shared" si="34"/>
        <v>0.10994448467294231</v>
      </c>
      <c r="AD36" s="242">
        <f t="shared" si="34"/>
        <v>8.0580713905167821E-3</v>
      </c>
      <c r="AE36" s="242">
        <f t="shared" si="34"/>
        <v>7.5868783702816064E-2</v>
      </c>
      <c r="AF36" s="242">
        <f t="shared" si="34"/>
        <v>-0.10737856388595565</v>
      </c>
      <c r="AG36" s="242">
        <f t="shared" si="34"/>
        <v>-5.1473198438054665E-3</v>
      </c>
      <c r="AH36" s="242">
        <f t="shared" si="34"/>
        <v>-7.3655913978494622E-2</v>
      </c>
      <c r="AI36" s="242">
        <f t="shared" si="34"/>
        <v>-0.14380294031739851</v>
      </c>
      <c r="AJ36" s="242">
        <f t="shared" si="34"/>
        <v>-0.20841166675619058</v>
      </c>
      <c r="AK36" s="305"/>
      <c r="AL36" s="243"/>
      <c r="AM36" s="97">
        <f>SUM(AM31:AM35)</f>
        <v>6865</v>
      </c>
      <c r="AN36" s="161">
        <f t="shared" si="38"/>
        <v>7843</v>
      </c>
      <c r="AO36" s="162">
        <f t="shared" si="38"/>
        <v>1822</v>
      </c>
      <c r="AP36" s="162">
        <f t="shared" si="38"/>
        <v>121</v>
      </c>
      <c r="AQ36" s="162">
        <f t="shared" ref="AQ36:AR36" si="39">SUM(AQ31:AQ35)</f>
        <v>1013</v>
      </c>
      <c r="AR36" s="162">
        <f t="shared" si="39"/>
        <v>-1627</v>
      </c>
      <c r="AS36" s="162">
        <f t="shared" ref="AS36:AT36" si="40">SUM(AS31:AS35)</f>
        <v>-87</v>
      </c>
      <c r="AT36" s="162">
        <f t="shared" si="40"/>
        <v>-1507</v>
      </c>
      <c r="AU36" s="162">
        <f t="shared" ref="AU36:AV36" si="41">SUM(AU31:AU35)</f>
        <v>-2954</v>
      </c>
      <c r="AV36" s="162">
        <f t="shared" si="41"/>
        <v>-3880</v>
      </c>
      <c r="AW36" s="318"/>
      <c r="AX36" s="163"/>
      <c r="AY36" s="97">
        <f t="shared" si="38"/>
        <v>13831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19"/>
      <c r="AX37" s="105"/>
      <c r="AY37" s="102"/>
    </row>
    <row r="38" spans="1:51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94">
        <v>46144</v>
      </c>
      <c r="AA38" s="207">
        <f t="shared" ref="AA38:AA43" si="42">IF(ISERROR((O38-C38)/C38)=TRUE,0,(O38-C38)/C38)</f>
        <v>0.50721054800164811</v>
      </c>
      <c r="AB38" s="207">
        <f t="shared" ref="AB38:AB43" si="43">IF(ISERROR((P38-D38)/D38)=TRUE,0,(P38-D38)/D38)</f>
        <v>0.78805483361361672</v>
      </c>
      <c r="AC38" s="207">
        <f t="shared" ref="AC38:AJ43" si="44">IF(ISERROR((Q38-E38)/E38)=TRUE,0,(Q38-E38)/E38)</f>
        <v>1.0167807690327895</v>
      </c>
      <c r="AD38" s="207">
        <f t="shared" si="44"/>
        <v>0.91937702662867249</v>
      </c>
      <c r="AE38" s="207">
        <f t="shared" si="44"/>
        <v>0.88679897314375988</v>
      </c>
      <c r="AF38" s="207">
        <f t="shared" si="44"/>
        <v>1.0065079283094882</v>
      </c>
      <c r="AG38" s="207">
        <f t="shared" si="44"/>
        <v>0.98816353956685787</v>
      </c>
      <c r="AH38" s="207">
        <f t="shared" si="44"/>
        <v>1.0970420084514043</v>
      </c>
      <c r="AI38" s="207">
        <f t="shared" si="44"/>
        <v>0.85422993492407806</v>
      </c>
      <c r="AJ38" s="207">
        <f t="shared" si="44"/>
        <v>0.78749093546047866</v>
      </c>
      <c r="AK38" s="302"/>
      <c r="AL38" s="239"/>
      <c r="AM38" s="95">
        <f t="shared" ref="AM38:AM42" si="45">O38-C38</f>
        <v>9848</v>
      </c>
      <c r="AN38" s="72">
        <f t="shared" ref="AN38:AN42" si="46">P38-D38</f>
        <v>15464</v>
      </c>
      <c r="AO38" s="73">
        <f t="shared" ref="AO38:AV42" si="47">Q38-E38</f>
        <v>19753</v>
      </c>
      <c r="AP38" s="73">
        <f t="shared" si="47"/>
        <v>18713</v>
      </c>
      <c r="AQ38" s="73">
        <f t="shared" si="47"/>
        <v>17963</v>
      </c>
      <c r="AR38" s="73">
        <f t="shared" si="47"/>
        <v>19487</v>
      </c>
      <c r="AS38" s="73">
        <f t="shared" si="47"/>
        <v>19118</v>
      </c>
      <c r="AT38" s="73">
        <f t="shared" si="47"/>
        <v>22067</v>
      </c>
      <c r="AU38" s="73">
        <f t="shared" si="47"/>
        <v>21659</v>
      </c>
      <c r="AV38" s="73">
        <f t="shared" si="47"/>
        <v>21719</v>
      </c>
      <c r="AW38" s="315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46144</v>
      </c>
    </row>
    <row r="39" spans="1:51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94">
        <v>9746</v>
      </c>
      <c r="AA39" s="207">
        <f t="shared" si="42"/>
        <v>0.1711304347826087</v>
      </c>
      <c r="AB39" s="207">
        <f t="shared" si="43"/>
        <v>0.20572019297036526</v>
      </c>
      <c r="AC39" s="207">
        <f t="shared" si="44"/>
        <v>0.22354354354354355</v>
      </c>
      <c r="AD39" s="207">
        <f t="shared" si="44"/>
        <v>0.17778302443631214</v>
      </c>
      <c r="AE39" s="207">
        <f t="shared" si="44"/>
        <v>0.19831073043064479</v>
      </c>
      <c r="AF39" s="207">
        <f t="shared" si="44"/>
        <v>0.18139873725109276</v>
      </c>
      <c r="AG39" s="207">
        <f t="shared" si="44"/>
        <v>0.13067084942084942</v>
      </c>
      <c r="AH39" s="207">
        <f t="shared" si="44"/>
        <v>6.2448450571462234E-2</v>
      </c>
      <c r="AI39" s="207">
        <f t="shared" si="44"/>
        <v>-1.3334733305333893E-2</v>
      </c>
      <c r="AJ39" s="207">
        <f t="shared" si="44"/>
        <v>-4.7975264312786751E-2</v>
      </c>
      <c r="AK39" s="302"/>
      <c r="AL39" s="239"/>
      <c r="AM39" s="95">
        <f t="shared" si="45"/>
        <v>1476</v>
      </c>
      <c r="AN39" s="72">
        <f t="shared" si="46"/>
        <v>1791</v>
      </c>
      <c r="AO39" s="73">
        <f t="shared" si="47"/>
        <v>1861</v>
      </c>
      <c r="AP39" s="73">
        <f t="shared" si="47"/>
        <v>1506</v>
      </c>
      <c r="AQ39" s="73">
        <f t="shared" si="47"/>
        <v>1667</v>
      </c>
      <c r="AR39" s="73">
        <f t="shared" si="47"/>
        <v>1494</v>
      </c>
      <c r="AS39" s="73">
        <f t="shared" si="47"/>
        <v>1083</v>
      </c>
      <c r="AT39" s="73">
        <f t="shared" si="47"/>
        <v>530</v>
      </c>
      <c r="AU39" s="73">
        <f t="shared" si="47"/>
        <v>-127</v>
      </c>
      <c r="AV39" s="73">
        <f t="shared" si="47"/>
        <v>-481</v>
      </c>
      <c r="AW39" s="315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9746</v>
      </c>
    </row>
    <row r="40" spans="1:51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94">
        <v>3409</v>
      </c>
      <c r="AA40" s="207">
        <f t="shared" si="42"/>
        <v>0.56472684085510694</v>
      </c>
      <c r="AB40" s="207">
        <f t="shared" si="43"/>
        <v>1.0095398428731761</v>
      </c>
      <c r="AC40" s="207">
        <f t="shared" si="44"/>
        <v>1.56398891966759</v>
      </c>
      <c r="AD40" s="207">
        <f t="shared" si="44"/>
        <v>1.2557673019057172</v>
      </c>
      <c r="AE40" s="207">
        <f t="shared" si="44"/>
        <v>1.0461613216715258</v>
      </c>
      <c r="AF40" s="207">
        <f t="shared" si="44"/>
        <v>1.0752577319587628</v>
      </c>
      <c r="AG40" s="207">
        <f t="shared" si="44"/>
        <v>0.78131115459882583</v>
      </c>
      <c r="AH40" s="207">
        <f t="shared" si="44"/>
        <v>0.5149253731343284</v>
      </c>
      <c r="AI40" s="207">
        <f t="shared" si="44"/>
        <v>0.48699551569506727</v>
      </c>
      <c r="AJ40" s="207">
        <f t="shared" si="44"/>
        <v>0.54720357941834452</v>
      </c>
      <c r="AK40" s="302"/>
      <c r="AL40" s="239"/>
      <c r="AM40" s="95">
        <f t="shared" si="45"/>
        <v>951</v>
      </c>
      <c r="AN40" s="72">
        <f t="shared" si="46"/>
        <v>1799</v>
      </c>
      <c r="AO40" s="73">
        <f t="shared" si="47"/>
        <v>2823</v>
      </c>
      <c r="AP40" s="73">
        <f t="shared" si="47"/>
        <v>2504</v>
      </c>
      <c r="AQ40" s="73">
        <f t="shared" si="47"/>
        <v>2153</v>
      </c>
      <c r="AR40" s="73">
        <f t="shared" si="47"/>
        <v>2086</v>
      </c>
      <c r="AS40" s="73">
        <f t="shared" si="47"/>
        <v>1597</v>
      </c>
      <c r="AT40" s="73">
        <f t="shared" si="47"/>
        <v>1104</v>
      </c>
      <c r="AU40" s="73">
        <f t="shared" si="47"/>
        <v>1086</v>
      </c>
      <c r="AV40" s="73">
        <f t="shared" si="47"/>
        <v>1223</v>
      </c>
      <c r="AW40" s="315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3409</v>
      </c>
    </row>
    <row r="41" spans="1:51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94">
        <v>363</v>
      </c>
      <c r="AA41" s="207">
        <f t="shared" si="42"/>
        <v>0.27272727272727271</v>
      </c>
      <c r="AB41" s="207">
        <f t="shared" si="43"/>
        <v>0.88043478260869568</v>
      </c>
      <c r="AC41" s="207">
        <f t="shared" si="44"/>
        <v>1.7558139534883721</v>
      </c>
      <c r="AD41" s="207">
        <f t="shared" si="44"/>
        <v>1.5888888888888888</v>
      </c>
      <c r="AE41" s="207">
        <f t="shared" si="44"/>
        <v>1.343915343915344</v>
      </c>
      <c r="AF41" s="207">
        <f t="shared" si="44"/>
        <v>1.7388535031847134</v>
      </c>
      <c r="AG41" s="207">
        <f t="shared" si="44"/>
        <v>1.2484848484848485</v>
      </c>
      <c r="AH41" s="207">
        <f t="shared" si="44"/>
        <v>0.89265536723163841</v>
      </c>
      <c r="AI41" s="207">
        <f t="shared" si="44"/>
        <v>0.64573991031390132</v>
      </c>
      <c r="AJ41" s="207">
        <f t="shared" si="44"/>
        <v>0.6820276497695853</v>
      </c>
      <c r="AK41" s="302"/>
      <c r="AL41" s="239"/>
      <c r="AM41" s="95">
        <f t="shared" si="45"/>
        <v>48</v>
      </c>
      <c r="AN41" s="72">
        <f t="shared" si="46"/>
        <v>162</v>
      </c>
      <c r="AO41" s="73">
        <f t="shared" si="47"/>
        <v>302</v>
      </c>
      <c r="AP41" s="73">
        <f t="shared" si="47"/>
        <v>286</v>
      </c>
      <c r="AQ41" s="73">
        <f t="shared" si="47"/>
        <v>254</v>
      </c>
      <c r="AR41" s="73">
        <f t="shared" si="47"/>
        <v>273</v>
      </c>
      <c r="AS41" s="73">
        <f t="shared" si="47"/>
        <v>206</v>
      </c>
      <c r="AT41" s="73">
        <f t="shared" si="47"/>
        <v>158</v>
      </c>
      <c r="AU41" s="73">
        <f t="shared" si="47"/>
        <v>144</v>
      </c>
      <c r="AV41" s="73">
        <f t="shared" si="47"/>
        <v>148</v>
      </c>
      <c r="AW41" s="315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363</v>
      </c>
    </row>
    <row r="42" spans="1:51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94">
        <v>22</v>
      </c>
      <c r="AA42" s="207">
        <f t="shared" si="42"/>
        <v>0</v>
      </c>
      <c r="AB42" s="207">
        <f t="shared" si="43"/>
        <v>0.26666666666666666</v>
      </c>
      <c r="AC42" s="207">
        <f t="shared" si="44"/>
        <v>0.2</v>
      </c>
      <c r="AD42" s="207">
        <f t="shared" si="44"/>
        <v>0.6470588235294118</v>
      </c>
      <c r="AE42" s="207">
        <f t="shared" si="44"/>
        <v>0.8125</v>
      </c>
      <c r="AF42" s="207">
        <f t="shared" si="44"/>
        <v>1.1333333333333333</v>
      </c>
      <c r="AG42" s="207">
        <f t="shared" si="44"/>
        <v>0.44444444444444442</v>
      </c>
      <c r="AH42" s="207">
        <f t="shared" si="44"/>
        <v>0.61538461538461542</v>
      </c>
      <c r="AI42" s="207">
        <f t="shared" si="44"/>
        <v>0.61538461538461542</v>
      </c>
      <c r="AJ42" s="207">
        <f t="shared" si="44"/>
        <v>0.6428571428571429</v>
      </c>
      <c r="AK42" s="302"/>
      <c r="AL42" s="239"/>
      <c r="AM42" s="95">
        <f t="shared" si="45"/>
        <v>0</v>
      </c>
      <c r="AN42" s="72">
        <f t="shared" si="46"/>
        <v>4</v>
      </c>
      <c r="AO42" s="73">
        <f t="shared" si="47"/>
        <v>4</v>
      </c>
      <c r="AP42" s="73">
        <f t="shared" si="47"/>
        <v>11</v>
      </c>
      <c r="AQ42" s="73">
        <f t="shared" si="47"/>
        <v>13</v>
      </c>
      <c r="AR42" s="73">
        <f t="shared" si="47"/>
        <v>17</v>
      </c>
      <c r="AS42" s="73">
        <f t="shared" si="47"/>
        <v>8</v>
      </c>
      <c r="AT42" s="73">
        <f t="shared" si="47"/>
        <v>8</v>
      </c>
      <c r="AU42" s="73">
        <f t="shared" si="47"/>
        <v>8</v>
      </c>
      <c r="AV42" s="73">
        <f t="shared" si="47"/>
        <v>9</v>
      </c>
      <c r="AW42" s="315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22</v>
      </c>
    </row>
    <row r="43" spans="1:51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Y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78">
        <v>59684</v>
      </c>
      <c r="AA43" s="208">
        <f t="shared" si="42"/>
        <v>0.41196135459499217</v>
      </c>
      <c r="AB43" s="212">
        <f t="shared" si="43"/>
        <v>0.63411415374463875</v>
      </c>
      <c r="AC43" s="213">
        <f t="shared" si="44"/>
        <v>0.83172543614911421</v>
      </c>
      <c r="AD43" s="213">
        <f t="shared" si="44"/>
        <v>0.7421975754449317</v>
      </c>
      <c r="AE43" s="213">
        <f t="shared" si="44"/>
        <v>0.71301535974130958</v>
      </c>
      <c r="AF43" s="213">
        <f t="shared" si="44"/>
        <v>0.7861927362078831</v>
      </c>
      <c r="AG43" s="213">
        <f t="shared" si="44"/>
        <v>0.73712410421271179</v>
      </c>
      <c r="AH43" s="213">
        <f t="shared" si="44"/>
        <v>0.77149599172485128</v>
      </c>
      <c r="AI43" s="213">
        <f t="shared" si="44"/>
        <v>0.60972017673048606</v>
      </c>
      <c r="AJ43" s="213">
        <f t="shared" si="44"/>
        <v>0.56443401876622079</v>
      </c>
      <c r="AK43" s="303"/>
      <c r="AL43" s="214"/>
      <c r="AM43" s="79">
        <f>SUM(AM38:AM42)</f>
        <v>12323</v>
      </c>
      <c r="AN43" s="80">
        <f t="shared" si="48"/>
        <v>19220</v>
      </c>
      <c r="AO43" s="81">
        <f t="shared" si="48"/>
        <v>24743</v>
      </c>
      <c r="AP43" s="81">
        <f t="shared" si="48"/>
        <v>23020</v>
      </c>
      <c r="AQ43" s="81">
        <f t="shared" ref="AQ43:AR43" si="49">SUM(AQ38:AQ42)</f>
        <v>22050</v>
      </c>
      <c r="AR43" s="81">
        <f t="shared" si="49"/>
        <v>23357</v>
      </c>
      <c r="AS43" s="81">
        <f t="shared" ref="AS43:AT43" si="50">SUM(AS38:AS42)</f>
        <v>22012</v>
      </c>
      <c r="AT43" s="81">
        <f t="shared" si="50"/>
        <v>23867</v>
      </c>
      <c r="AU43" s="81">
        <f t="shared" ref="AU43:AV43" si="51">SUM(AU38:AU42)</f>
        <v>22770</v>
      </c>
      <c r="AV43" s="81">
        <f t="shared" si="51"/>
        <v>22618</v>
      </c>
      <c r="AW43" s="316"/>
      <c r="AX43" s="82"/>
      <c r="AY43" s="79">
        <f t="shared" si="48"/>
        <v>59684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0"/>
      <c r="AX44" s="112"/>
      <c r="AY44" s="109"/>
    </row>
    <row r="45" spans="1:51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45">
        <v>11400916</v>
      </c>
      <c r="AA45" s="207">
        <f t="shared" ref="AA45:AA50" si="52">IF(ISERROR((O45-C45)/C45)=TRUE,0,(O45-C45)/C45)</f>
        <v>0.23549866953120283</v>
      </c>
      <c r="AB45" s="207">
        <f t="shared" ref="AB45:AB50" si="53">IF(ISERROR((P45-D45)/D45)=TRUE,0,(P45-D45)/D45)</f>
        <v>0.17231037140148023</v>
      </c>
      <c r="AC45" s="207">
        <f t="shared" ref="AC45:AJ50" si="54">IF(ISERROR((Q45-E45)/E45)=TRUE,0,(Q45-E45)/E45)</f>
        <v>0.35945600995972027</v>
      </c>
      <c r="AD45" s="207">
        <f t="shared" si="54"/>
        <v>0.61178371701930012</v>
      </c>
      <c r="AE45" s="207">
        <f t="shared" si="54"/>
        <v>0.23340824972252353</v>
      </c>
      <c r="AF45" s="207">
        <f t="shared" si="54"/>
        <v>0.40556739462484354</v>
      </c>
      <c r="AG45" s="207">
        <f t="shared" si="54"/>
        <v>0.54854818630842617</v>
      </c>
      <c r="AH45" s="207">
        <f t="shared" si="54"/>
        <v>0.41397805927894965</v>
      </c>
      <c r="AI45" s="207">
        <f t="shared" si="54"/>
        <v>0.29106903643235654</v>
      </c>
      <c r="AJ45" s="207">
        <f t="shared" si="54"/>
        <v>0.45831471459138146</v>
      </c>
      <c r="AK45" s="302"/>
      <c r="AL45" s="239"/>
      <c r="AM45" s="46">
        <f t="shared" ref="AM45:AM49" si="55">O45-C45</f>
        <v>1987219.0699999984</v>
      </c>
      <c r="AN45" s="72">
        <f t="shared" ref="AN45:AN49" si="56">P45-D45</f>
        <v>1491825.9800000004</v>
      </c>
      <c r="AO45" s="73">
        <f t="shared" ref="AO45:AV49" si="57">Q45-E45</f>
        <v>2461739.38</v>
      </c>
      <c r="AP45" s="73">
        <f t="shared" si="57"/>
        <v>3553789.51</v>
      </c>
      <c r="AQ45" s="73">
        <f t="shared" si="57"/>
        <v>1656344.8099999996</v>
      </c>
      <c r="AR45" s="73">
        <f t="shared" si="57"/>
        <v>3839423.8499999996</v>
      </c>
      <c r="AS45" s="73">
        <f t="shared" si="57"/>
        <v>6005112.8599999994</v>
      </c>
      <c r="AT45" s="73">
        <f t="shared" si="57"/>
        <v>3856697.01</v>
      </c>
      <c r="AU45" s="73">
        <f t="shared" si="57"/>
        <v>2410040.66</v>
      </c>
      <c r="AV45" s="73">
        <f t="shared" si="57"/>
        <v>3554927.8</v>
      </c>
      <c r="AW45" s="315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11400916</v>
      </c>
    </row>
    <row r="46" spans="1:51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45">
        <v>1530710</v>
      </c>
      <c r="AA46" s="207">
        <f t="shared" si="52"/>
        <v>-6.0430228688314429E-2</v>
      </c>
      <c r="AB46" s="207">
        <f t="shared" si="53"/>
        <v>-0.12316252523703117</v>
      </c>
      <c r="AC46" s="207">
        <f t="shared" si="54"/>
        <v>2.5584978692023471E-3</v>
      </c>
      <c r="AD46" s="207">
        <f t="shared" si="54"/>
        <v>0.17357350720767706</v>
      </c>
      <c r="AE46" s="207">
        <f t="shared" si="54"/>
        <v>-5.0933778842801605E-2</v>
      </c>
      <c r="AF46" s="207">
        <f t="shared" si="54"/>
        <v>0.11689100389338744</v>
      </c>
      <c r="AG46" s="207">
        <f t="shared" si="54"/>
        <v>0.15371267450877571</v>
      </c>
      <c r="AH46" s="207">
        <f t="shared" si="54"/>
        <v>-6.1533484481090472E-2</v>
      </c>
      <c r="AI46" s="207">
        <f t="shared" si="54"/>
        <v>-0.1375447378276668</v>
      </c>
      <c r="AJ46" s="207">
        <f t="shared" si="54"/>
        <v>-8.5645314952277632E-2</v>
      </c>
      <c r="AK46" s="302"/>
      <c r="AL46" s="239"/>
      <c r="AM46" s="46">
        <f t="shared" si="55"/>
        <v>-104206.09000000008</v>
      </c>
      <c r="AN46" s="72">
        <f t="shared" si="56"/>
        <v>-205509.55000000005</v>
      </c>
      <c r="AO46" s="73">
        <f t="shared" si="57"/>
        <v>3427.4699999999721</v>
      </c>
      <c r="AP46" s="73">
        <f t="shared" si="57"/>
        <v>197702.40999999992</v>
      </c>
      <c r="AQ46" s="73">
        <f t="shared" si="57"/>
        <v>-65137.449999999953</v>
      </c>
      <c r="AR46" s="73">
        <f t="shared" si="57"/>
        <v>177732.89999999991</v>
      </c>
      <c r="AS46" s="73">
        <f t="shared" si="57"/>
        <v>277283.71999999997</v>
      </c>
      <c r="AT46" s="73">
        <f t="shared" si="57"/>
        <v>-98258.810000000056</v>
      </c>
      <c r="AU46" s="73">
        <f t="shared" si="57"/>
        <v>-189970.21999999997</v>
      </c>
      <c r="AV46" s="73">
        <f t="shared" si="57"/>
        <v>-121756.60000000009</v>
      </c>
      <c r="AW46" s="315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1530710</v>
      </c>
    </row>
    <row r="47" spans="1:51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45">
        <v>2139809</v>
      </c>
      <c r="AA47" s="207">
        <f t="shared" si="52"/>
        <v>0.33775402850308262</v>
      </c>
      <c r="AB47" s="207">
        <f t="shared" si="53"/>
        <v>0.48510385532188621</v>
      </c>
      <c r="AC47" s="207">
        <f t="shared" si="54"/>
        <v>0.21155168551564399</v>
      </c>
      <c r="AD47" s="207">
        <f t="shared" si="54"/>
        <v>0.37944961485021439</v>
      </c>
      <c r="AE47" s="207">
        <f t="shared" si="54"/>
        <v>-3.1770021613356896E-2</v>
      </c>
      <c r="AF47" s="207">
        <f t="shared" si="54"/>
        <v>0.23719181832549699</v>
      </c>
      <c r="AG47" s="207">
        <f t="shared" si="54"/>
        <v>0.12940521738264538</v>
      </c>
      <c r="AH47" s="207">
        <f t="shared" si="54"/>
        <v>0.30940603969119762</v>
      </c>
      <c r="AI47" s="207">
        <f t="shared" si="54"/>
        <v>0.11882821253381817</v>
      </c>
      <c r="AJ47" s="207">
        <f t="shared" si="54"/>
        <v>0.24515247010014593</v>
      </c>
      <c r="AK47" s="302"/>
      <c r="AL47" s="239"/>
      <c r="AM47" s="46">
        <f t="shared" si="55"/>
        <v>529196.69000000018</v>
      </c>
      <c r="AN47" s="72">
        <f t="shared" si="56"/>
        <v>827952.31</v>
      </c>
      <c r="AO47" s="73">
        <f t="shared" si="57"/>
        <v>304480.16999999993</v>
      </c>
      <c r="AP47" s="73">
        <f t="shared" si="57"/>
        <v>411690.5</v>
      </c>
      <c r="AQ47" s="73">
        <f t="shared" si="57"/>
        <v>-48119.330000000075</v>
      </c>
      <c r="AR47" s="73">
        <f t="shared" si="57"/>
        <v>349589.54000000004</v>
      </c>
      <c r="AS47" s="73">
        <f t="shared" si="57"/>
        <v>232878.12999999989</v>
      </c>
      <c r="AT47" s="73">
        <f t="shared" si="57"/>
        <v>462463.95999999996</v>
      </c>
      <c r="AU47" s="73">
        <f t="shared" si="57"/>
        <v>183500.62999999989</v>
      </c>
      <c r="AV47" s="73">
        <f t="shared" si="57"/>
        <v>357358.40999999992</v>
      </c>
      <c r="AW47" s="315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2139809</v>
      </c>
    </row>
    <row r="48" spans="1:51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45">
        <v>2620701</v>
      </c>
      <c r="AA48" s="207">
        <f t="shared" si="52"/>
        <v>0.23087976714258707</v>
      </c>
      <c r="AB48" s="207">
        <f t="shared" si="53"/>
        <v>0.60383763741198482</v>
      </c>
      <c r="AC48" s="207">
        <f t="shared" si="54"/>
        <v>0.48995657591603692</v>
      </c>
      <c r="AD48" s="207">
        <f t="shared" si="54"/>
        <v>0.5493903926817898</v>
      </c>
      <c r="AE48" s="207">
        <f t="shared" si="54"/>
        <v>2.9396650150054066E-2</v>
      </c>
      <c r="AF48" s="207">
        <f t="shared" si="54"/>
        <v>0.35004556753953137</v>
      </c>
      <c r="AG48" s="207">
        <f t="shared" si="54"/>
        <v>0.22083996542421</v>
      </c>
      <c r="AH48" s="207">
        <f t="shared" si="54"/>
        <v>0.49409307653991114</v>
      </c>
      <c r="AI48" s="207">
        <f t="shared" si="54"/>
        <v>0.30571039219361096</v>
      </c>
      <c r="AJ48" s="207">
        <f t="shared" si="54"/>
        <v>0.3119349820870338</v>
      </c>
      <c r="AK48" s="302"/>
      <c r="AL48" s="239"/>
      <c r="AM48" s="46">
        <f t="shared" si="55"/>
        <v>453447.1100000001</v>
      </c>
      <c r="AN48" s="72">
        <f t="shared" si="56"/>
        <v>1328963.5699999998</v>
      </c>
      <c r="AO48" s="73">
        <f t="shared" si="57"/>
        <v>766574.53</v>
      </c>
      <c r="AP48" s="73">
        <f t="shared" si="57"/>
        <v>737674.82000000007</v>
      </c>
      <c r="AQ48" s="73">
        <f t="shared" si="57"/>
        <v>57152.139999999898</v>
      </c>
      <c r="AR48" s="73">
        <f t="shared" si="57"/>
        <v>548941.34000000008</v>
      </c>
      <c r="AS48" s="73">
        <f t="shared" si="57"/>
        <v>435839.66999999993</v>
      </c>
      <c r="AT48" s="73">
        <f t="shared" si="57"/>
        <v>782102.92999999993</v>
      </c>
      <c r="AU48" s="73">
        <f t="shared" si="57"/>
        <v>585661.48</v>
      </c>
      <c r="AV48" s="73">
        <f t="shared" si="57"/>
        <v>559895.87999999989</v>
      </c>
      <c r="AW48" s="315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2620701</v>
      </c>
    </row>
    <row r="49" spans="1:51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45">
        <v>3352099</v>
      </c>
      <c r="AA49" s="207">
        <f t="shared" si="52"/>
        <v>0.30933105113682918</v>
      </c>
      <c r="AB49" s="207">
        <f t="shared" si="53"/>
        <v>5.9235534917122135E-2</v>
      </c>
      <c r="AC49" s="207">
        <f t="shared" si="54"/>
        <v>0.3351416971103312</v>
      </c>
      <c r="AD49" s="207">
        <f t="shared" si="54"/>
        <v>0.64735680117445749</v>
      </c>
      <c r="AE49" s="207">
        <f t="shared" si="54"/>
        <v>0.41581010865179313</v>
      </c>
      <c r="AF49" s="207">
        <f t="shared" si="54"/>
        <v>1.4084424247745539</v>
      </c>
      <c r="AG49" s="207">
        <f t="shared" si="54"/>
        <v>-0.15606288315969119</v>
      </c>
      <c r="AH49" s="207">
        <f t="shared" si="54"/>
        <v>1.4212270189190812</v>
      </c>
      <c r="AI49" s="207">
        <f t="shared" si="54"/>
        <v>0.76708867257359425</v>
      </c>
      <c r="AJ49" s="207">
        <f t="shared" si="54"/>
        <v>4.816387997347276E-2</v>
      </c>
      <c r="AK49" s="302"/>
      <c r="AL49" s="239"/>
      <c r="AM49" s="46">
        <f t="shared" si="55"/>
        <v>546063.71</v>
      </c>
      <c r="AN49" s="72">
        <f t="shared" si="56"/>
        <v>123617.26000000001</v>
      </c>
      <c r="AO49" s="73">
        <f t="shared" si="57"/>
        <v>476262.62000000011</v>
      </c>
      <c r="AP49" s="73">
        <f t="shared" si="57"/>
        <v>787902.3</v>
      </c>
      <c r="AQ49" s="73">
        <f t="shared" si="57"/>
        <v>742609.29</v>
      </c>
      <c r="AR49" s="73">
        <f t="shared" si="57"/>
        <v>1315381</v>
      </c>
      <c r="AS49" s="73">
        <f t="shared" si="57"/>
        <v>-344545.20999999996</v>
      </c>
      <c r="AT49" s="73">
        <f t="shared" si="57"/>
        <v>1215268.2</v>
      </c>
      <c r="AU49" s="73">
        <f t="shared" si="57"/>
        <v>1136889.48</v>
      </c>
      <c r="AV49" s="73">
        <f t="shared" si="57"/>
        <v>106351.45999999996</v>
      </c>
      <c r="AW49" s="315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3352099</v>
      </c>
    </row>
    <row r="50" spans="1:51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Y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166">
        <v>21044235</v>
      </c>
      <c r="AA50" s="240">
        <f t="shared" si="52"/>
        <v>0.22069675131442695</v>
      </c>
      <c r="AB50" s="241">
        <f t="shared" si="53"/>
        <v>0.2185451688895193</v>
      </c>
      <c r="AC50" s="242">
        <f t="shared" si="54"/>
        <v>0.31812086389364697</v>
      </c>
      <c r="AD50" s="242">
        <f t="shared" si="54"/>
        <v>0.53704525691836669</v>
      </c>
      <c r="AE50" s="242">
        <f t="shared" si="54"/>
        <v>0.17201629400151722</v>
      </c>
      <c r="AF50" s="242">
        <f t="shared" si="54"/>
        <v>0.41642366481566406</v>
      </c>
      <c r="AG50" s="242">
        <f t="shared" si="54"/>
        <v>0.35268733992808865</v>
      </c>
      <c r="AH50" s="242">
        <f t="shared" si="54"/>
        <v>0.41886037746764354</v>
      </c>
      <c r="AI50" s="242">
        <f t="shared" si="54"/>
        <v>0.28254938277361769</v>
      </c>
      <c r="AJ50" s="242">
        <f t="shared" si="54"/>
        <v>0.30444782033124707</v>
      </c>
      <c r="AK50" s="305"/>
      <c r="AL50" s="243"/>
      <c r="AM50" s="48">
        <f t="shared" si="58"/>
        <v>3411720.4899999984</v>
      </c>
      <c r="AN50" s="167">
        <f t="shared" si="58"/>
        <v>3566849.5700000003</v>
      </c>
      <c r="AO50" s="168">
        <f t="shared" si="58"/>
        <v>4012484.17</v>
      </c>
      <c r="AP50" s="168">
        <f t="shared" si="58"/>
        <v>5688759.54</v>
      </c>
      <c r="AQ50" s="168">
        <f t="shared" ref="AQ50:AR50" si="59">SUM(AQ45:AQ49)</f>
        <v>2342849.4599999995</v>
      </c>
      <c r="AR50" s="168">
        <f t="shared" si="59"/>
        <v>6231068.629999999</v>
      </c>
      <c r="AS50" s="168">
        <f t="shared" ref="AS50:AT50" si="60">SUM(AS45:AS49)</f>
        <v>6606569.169999999</v>
      </c>
      <c r="AT50" s="168">
        <f t="shared" si="60"/>
        <v>6218273.29</v>
      </c>
      <c r="AU50" s="168">
        <f t="shared" ref="AU50:AV50" si="61">SUM(AU45:AU49)</f>
        <v>4126122.0300000003</v>
      </c>
      <c r="AV50" s="168">
        <f t="shared" si="61"/>
        <v>4456776.9499999993</v>
      </c>
      <c r="AW50" s="321"/>
      <c r="AX50" s="169"/>
      <c r="AY50" s="48">
        <f t="shared" si="58"/>
        <v>21044235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2"/>
      <c r="AX51" s="56"/>
      <c r="AY51" s="53"/>
    </row>
    <row r="52" spans="1:51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45">
        <v>7230191</v>
      </c>
      <c r="AA52" s="207">
        <f t="shared" ref="AA52:AA57" si="62">IF(ISERROR((O52-C52)/C52)=TRUE,0,(O52-C52)/C52)</f>
        <v>0.59902712036051697</v>
      </c>
      <c r="AB52" s="207">
        <f t="shared" ref="AB52:AB57" si="63">IF(ISERROR((P52-D52)/D52)=TRUE,0,(P52-D52)/D52)</f>
        <v>0.59659579303036259</v>
      </c>
      <c r="AC52" s="207">
        <f t="shared" ref="AC52:AJ57" si="64">IF(ISERROR((Q52-E52)/E52)=TRUE,0,(Q52-E52)/E52)</f>
        <v>0.6028624630435897</v>
      </c>
      <c r="AD52" s="207">
        <f t="shared" si="64"/>
        <v>0.8956234382091276</v>
      </c>
      <c r="AE52" s="207">
        <f t="shared" si="64"/>
        <v>1.0131788161811714</v>
      </c>
      <c r="AF52" s="207">
        <f t="shared" si="64"/>
        <v>0.83516227611531957</v>
      </c>
      <c r="AG52" s="207">
        <f t="shared" si="64"/>
        <v>1.0821165671557502</v>
      </c>
      <c r="AH52" s="207">
        <f t="shared" si="64"/>
        <v>1.0161145776580345</v>
      </c>
      <c r="AI52" s="207">
        <f t="shared" si="64"/>
        <v>0.78206007014985479</v>
      </c>
      <c r="AJ52" s="207">
        <f t="shared" si="64"/>
        <v>0.59923543940915791</v>
      </c>
      <c r="AK52" s="302"/>
      <c r="AL52" s="239"/>
      <c r="AM52" s="46">
        <f t="shared" ref="AM52:AM56" si="65">O52-C52</f>
        <v>2386159.2400000002</v>
      </c>
      <c r="AN52" s="72">
        <f t="shared" ref="AN52:AN56" si="66">P52-D52</f>
        <v>2496410.2200000002</v>
      </c>
      <c r="AO52" s="73">
        <f t="shared" ref="AO52:AV56" si="67">Q52-E52</f>
        <v>2404404.5</v>
      </c>
      <c r="AP52" s="73">
        <f t="shared" si="67"/>
        <v>2880256.48</v>
      </c>
      <c r="AQ52" s="73">
        <f t="shared" si="67"/>
        <v>2696254.12</v>
      </c>
      <c r="AR52" s="73">
        <f t="shared" si="67"/>
        <v>2446920.13</v>
      </c>
      <c r="AS52" s="73">
        <f t="shared" si="67"/>
        <v>3972358.49</v>
      </c>
      <c r="AT52" s="73">
        <f t="shared" si="67"/>
        <v>4933826.82</v>
      </c>
      <c r="AU52" s="73">
        <f t="shared" si="67"/>
        <v>3747597.25</v>
      </c>
      <c r="AV52" s="73">
        <f t="shared" si="67"/>
        <v>2577889.1799999997</v>
      </c>
      <c r="AW52" s="315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7230191</v>
      </c>
    </row>
    <row r="53" spans="1:51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45">
        <v>1189020</v>
      </c>
      <c r="AA53" s="207">
        <f t="shared" si="62"/>
        <v>0.11916236835149713</v>
      </c>
      <c r="AB53" s="207">
        <f t="shared" si="63"/>
        <v>-1.2513337437653557E-2</v>
      </c>
      <c r="AC53" s="207">
        <f t="shared" si="64"/>
        <v>-1.7450948131790552E-2</v>
      </c>
      <c r="AD53" s="207">
        <f t="shared" si="64"/>
        <v>0.13639197939136496</v>
      </c>
      <c r="AE53" s="207">
        <f t="shared" si="64"/>
        <v>0.21935345187979399</v>
      </c>
      <c r="AF53" s="207">
        <f t="shared" si="64"/>
        <v>0.12217170045500306</v>
      </c>
      <c r="AG53" s="207">
        <f t="shared" si="64"/>
        <v>0.18767475437520262</v>
      </c>
      <c r="AH53" s="207">
        <f t="shared" si="64"/>
        <v>4.8855638736877503E-2</v>
      </c>
      <c r="AI53" s="207">
        <f t="shared" si="64"/>
        <v>-3.2227431431317989E-2</v>
      </c>
      <c r="AJ53" s="207">
        <f t="shared" si="64"/>
        <v>-0.17183210675938818</v>
      </c>
      <c r="AK53" s="302"/>
      <c r="AL53" s="239"/>
      <c r="AM53" s="46">
        <f t="shared" si="65"/>
        <v>163768.09000000008</v>
      </c>
      <c r="AN53" s="72">
        <f t="shared" si="66"/>
        <v>-17239.050000000047</v>
      </c>
      <c r="AO53" s="73">
        <f t="shared" si="67"/>
        <v>-21841.280000000028</v>
      </c>
      <c r="AP53" s="73">
        <f t="shared" si="67"/>
        <v>138951.93000000005</v>
      </c>
      <c r="AQ53" s="73">
        <f t="shared" si="67"/>
        <v>188078.20999999996</v>
      </c>
      <c r="AR53" s="73">
        <f t="shared" si="67"/>
        <v>109008.93000000005</v>
      </c>
      <c r="AS53" s="73">
        <f t="shared" si="67"/>
        <v>203649.53000000003</v>
      </c>
      <c r="AT53" s="73">
        <f t="shared" si="67"/>
        <v>67246.209999999963</v>
      </c>
      <c r="AU53" s="73">
        <f t="shared" si="67"/>
        <v>-41162.169999999925</v>
      </c>
      <c r="AV53" s="73">
        <f t="shared" si="67"/>
        <v>-202320.75</v>
      </c>
      <c r="AW53" s="315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1189020</v>
      </c>
    </row>
    <row r="54" spans="1:51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45">
        <v>921617</v>
      </c>
      <c r="AA54" s="207">
        <f t="shared" si="62"/>
        <v>0.61731452538811848</v>
      </c>
      <c r="AB54" s="207">
        <f t="shared" si="63"/>
        <v>1.3459716061655784</v>
      </c>
      <c r="AC54" s="207">
        <f t="shared" si="64"/>
        <v>1.2712137366017513</v>
      </c>
      <c r="AD54" s="207">
        <f t="shared" si="64"/>
        <v>1.0247935856337076</v>
      </c>
      <c r="AE54" s="207">
        <f t="shared" si="64"/>
        <v>0.98745610205819268</v>
      </c>
      <c r="AF54" s="207">
        <f t="shared" si="64"/>
        <v>0.67220168101619326</v>
      </c>
      <c r="AG54" s="207">
        <f t="shared" si="64"/>
        <v>0.69167021091369651</v>
      </c>
      <c r="AH54" s="207">
        <f t="shared" si="64"/>
        <v>0.6372151172586088</v>
      </c>
      <c r="AI54" s="207">
        <f t="shared" si="64"/>
        <v>0.62528951223685192</v>
      </c>
      <c r="AJ54" s="207">
        <f t="shared" si="64"/>
        <v>0.65174673018246432</v>
      </c>
      <c r="AK54" s="302"/>
      <c r="AL54" s="239"/>
      <c r="AM54" s="46">
        <f t="shared" si="65"/>
        <v>322210.14999999997</v>
      </c>
      <c r="AN54" s="72">
        <f t="shared" si="66"/>
        <v>695597.48</v>
      </c>
      <c r="AO54" s="73">
        <f t="shared" si="67"/>
        <v>692590.13</v>
      </c>
      <c r="AP54" s="73">
        <f t="shared" si="67"/>
        <v>472419.8</v>
      </c>
      <c r="AQ54" s="73">
        <f t="shared" si="67"/>
        <v>378459.17</v>
      </c>
      <c r="AR54" s="73">
        <f t="shared" si="67"/>
        <v>291697.53000000003</v>
      </c>
      <c r="AS54" s="73">
        <f t="shared" si="67"/>
        <v>344737.66</v>
      </c>
      <c r="AT54" s="73">
        <f t="shared" si="67"/>
        <v>382713.18999999994</v>
      </c>
      <c r="AU54" s="73">
        <f t="shared" si="67"/>
        <v>373837.67000000004</v>
      </c>
      <c r="AV54" s="73">
        <f t="shared" si="67"/>
        <v>334805.73</v>
      </c>
      <c r="AW54" s="315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921617</v>
      </c>
    </row>
    <row r="55" spans="1:51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45">
        <v>779723</v>
      </c>
      <c r="AA55" s="207">
        <f t="shared" si="62"/>
        <v>0.60947080664824571</v>
      </c>
      <c r="AB55" s="207">
        <f t="shared" si="63"/>
        <v>1.4694553559078425</v>
      </c>
      <c r="AC55" s="207">
        <f t="shared" si="64"/>
        <v>1.4520154185944474</v>
      </c>
      <c r="AD55" s="207">
        <f t="shared" si="64"/>
        <v>1.6013179954001961</v>
      </c>
      <c r="AE55" s="207">
        <f t="shared" si="64"/>
        <v>1.0878300926923785</v>
      </c>
      <c r="AF55" s="207">
        <f t="shared" si="64"/>
        <v>0.87740171525826283</v>
      </c>
      <c r="AG55" s="207">
        <f t="shared" si="64"/>
        <v>1.0741554683031675</v>
      </c>
      <c r="AH55" s="207">
        <f t="shared" si="64"/>
        <v>0.94241602568881233</v>
      </c>
      <c r="AI55" s="207">
        <f t="shared" si="64"/>
        <v>0.95972755590195613</v>
      </c>
      <c r="AJ55" s="207">
        <f t="shared" si="64"/>
        <v>0.84852150705852958</v>
      </c>
      <c r="AK55" s="302"/>
      <c r="AL55" s="239"/>
      <c r="AM55" s="46">
        <f t="shared" si="65"/>
        <v>245758.37</v>
      </c>
      <c r="AN55" s="72">
        <f t="shared" si="66"/>
        <v>706460.5</v>
      </c>
      <c r="AO55" s="73">
        <f t="shared" si="67"/>
        <v>681296.51</v>
      </c>
      <c r="AP55" s="73">
        <f t="shared" si="67"/>
        <v>552680.18999999994</v>
      </c>
      <c r="AQ55" s="73">
        <f t="shared" si="67"/>
        <v>390137.1</v>
      </c>
      <c r="AR55" s="73">
        <f t="shared" si="67"/>
        <v>338864.44</v>
      </c>
      <c r="AS55" s="73">
        <f t="shared" si="67"/>
        <v>400405.2</v>
      </c>
      <c r="AT55" s="73">
        <f t="shared" si="67"/>
        <v>381151.35</v>
      </c>
      <c r="AU55" s="73">
        <f t="shared" si="67"/>
        <v>450457.86</v>
      </c>
      <c r="AV55" s="73">
        <f t="shared" si="67"/>
        <v>357972.76</v>
      </c>
      <c r="AW55" s="315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779723</v>
      </c>
    </row>
    <row r="56" spans="1:51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45">
        <v>784931</v>
      </c>
      <c r="AA56" s="207">
        <f t="shared" si="62"/>
        <v>0.39845360329034851</v>
      </c>
      <c r="AB56" s="207">
        <f t="shared" si="63"/>
        <v>0.61604135295301932</v>
      </c>
      <c r="AC56" s="207">
        <f t="shared" si="64"/>
        <v>1.0174718185184428</v>
      </c>
      <c r="AD56" s="207">
        <f t="shared" si="64"/>
        <v>0.64383498564573027</v>
      </c>
      <c r="AE56" s="207">
        <f t="shared" si="64"/>
        <v>3.5040958005851963</v>
      </c>
      <c r="AF56" s="207">
        <f t="shared" si="64"/>
        <v>4.3920949526214423</v>
      </c>
      <c r="AG56" s="207">
        <f t="shared" si="64"/>
        <v>1.122987496871495</v>
      </c>
      <c r="AH56" s="207">
        <f t="shared" si="64"/>
        <v>2.4265412106321196</v>
      </c>
      <c r="AI56" s="207">
        <f t="shared" si="64"/>
        <v>1.6154442545700916</v>
      </c>
      <c r="AJ56" s="207">
        <f t="shared" si="64"/>
        <v>3.8298650938937664</v>
      </c>
      <c r="AK56" s="302"/>
      <c r="AL56" s="239"/>
      <c r="AM56" s="46">
        <f t="shared" si="65"/>
        <v>145016.91000000003</v>
      </c>
      <c r="AN56" s="72">
        <f t="shared" si="66"/>
        <v>213548.93</v>
      </c>
      <c r="AO56" s="73">
        <f t="shared" si="67"/>
        <v>255077.57</v>
      </c>
      <c r="AP56" s="73">
        <f t="shared" si="67"/>
        <v>139818.65</v>
      </c>
      <c r="AQ56" s="73">
        <f t="shared" si="67"/>
        <v>627268.82000000007</v>
      </c>
      <c r="AR56" s="73">
        <f t="shared" si="67"/>
        <v>938604.79</v>
      </c>
      <c r="AS56" s="73">
        <f t="shared" si="67"/>
        <v>200026.78</v>
      </c>
      <c r="AT56" s="73">
        <f t="shared" si="67"/>
        <v>521454</v>
      </c>
      <c r="AU56" s="73">
        <f t="shared" si="67"/>
        <v>234073.01</v>
      </c>
      <c r="AV56" s="73">
        <f t="shared" si="67"/>
        <v>653724.68999999994</v>
      </c>
      <c r="AW56" s="315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784931</v>
      </c>
    </row>
    <row r="57" spans="1:51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Y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166">
        <v>10905482</v>
      </c>
      <c r="AA57" s="240">
        <f t="shared" si="62"/>
        <v>0.49089576810702401</v>
      </c>
      <c r="AB57" s="241">
        <f t="shared" si="63"/>
        <v>0.59290570195259074</v>
      </c>
      <c r="AC57" s="242">
        <f t="shared" si="64"/>
        <v>0.61671919264677977</v>
      </c>
      <c r="AD57" s="242">
        <f t="shared" si="64"/>
        <v>0.79576566055735076</v>
      </c>
      <c r="AE57" s="242">
        <f t="shared" si="64"/>
        <v>0.96411296469897867</v>
      </c>
      <c r="AF57" s="242">
        <f t="shared" si="64"/>
        <v>0.84948533031396689</v>
      </c>
      <c r="AG57" s="242">
        <f t="shared" si="64"/>
        <v>0.88215079554787346</v>
      </c>
      <c r="AH57" s="242">
        <f t="shared" si="64"/>
        <v>0.8435904344537225</v>
      </c>
      <c r="AI57" s="242">
        <f t="shared" si="64"/>
        <v>0.65438766444591712</v>
      </c>
      <c r="AJ57" s="242">
        <f t="shared" si="64"/>
        <v>0.56517724459373619</v>
      </c>
      <c r="AK57" s="305"/>
      <c r="AL57" s="243"/>
      <c r="AM57" s="48">
        <f t="shared" si="58"/>
        <v>3262912.7600000002</v>
      </c>
      <c r="AN57" s="167">
        <f t="shared" si="68"/>
        <v>4094778.08</v>
      </c>
      <c r="AO57" s="168">
        <f t="shared" si="68"/>
        <v>4011527.4299999992</v>
      </c>
      <c r="AP57" s="168">
        <f t="shared" si="68"/>
        <v>4184127.05</v>
      </c>
      <c r="AQ57" s="168">
        <f t="shared" ref="AQ57:AR57" si="69">SUM(AQ52:AQ56)</f>
        <v>4280197.42</v>
      </c>
      <c r="AR57" s="168">
        <f t="shared" si="69"/>
        <v>4125095.82</v>
      </c>
      <c r="AS57" s="168">
        <f t="shared" ref="AS57:AT57" si="70">SUM(AS52:AS56)</f>
        <v>5121177.6600000011</v>
      </c>
      <c r="AT57" s="168">
        <f t="shared" si="70"/>
        <v>6286391.5700000003</v>
      </c>
      <c r="AU57" s="168">
        <f t="shared" ref="AU57:AV57" si="71">SUM(AU52:AU56)</f>
        <v>4764803.62</v>
      </c>
      <c r="AV57" s="168">
        <f t="shared" si="71"/>
        <v>3722071.61</v>
      </c>
      <c r="AW57" s="321"/>
      <c r="AX57" s="169"/>
      <c r="AY57" s="48">
        <f t="shared" si="68"/>
        <v>10905482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2"/>
      <c r="AX58" s="56"/>
      <c r="AY58" s="53"/>
    </row>
    <row r="59" spans="1:51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45">
        <v>49287280</v>
      </c>
      <c r="AA59" s="207">
        <f t="shared" ref="AA59:AA64" si="72">IF(ISERROR((O59-C59)/C59)=TRUE,0,(O59-C59)/C59)</f>
        <v>0.73822200838717489</v>
      </c>
      <c r="AB59" s="207">
        <f t="shared" ref="AB59:AB64" si="73">IF(ISERROR((P59-D59)/D59)=TRUE,0,(P59-D59)/D59)</f>
        <v>0.93728752708042384</v>
      </c>
      <c r="AC59" s="207">
        <f t="shared" ref="AC59:AJ64" si="74">IF(ISERROR((Q59-E59)/E59)=TRUE,0,(Q59-E59)/E59)</f>
        <v>1.1644754375393342</v>
      </c>
      <c r="AD59" s="207">
        <f t="shared" si="74"/>
        <v>1.2037335345489553</v>
      </c>
      <c r="AE59" s="207">
        <f t="shared" si="74"/>
        <v>1.3532237065498733</v>
      </c>
      <c r="AF59" s="207">
        <f t="shared" si="74"/>
        <v>1.5521382010319558</v>
      </c>
      <c r="AG59" s="207">
        <f t="shared" si="74"/>
        <v>1.6555952912448024</v>
      </c>
      <c r="AH59" s="207">
        <f t="shared" si="74"/>
        <v>1.9302238366605853</v>
      </c>
      <c r="AI59" s="207">
        <f t="shared" si="74"/>
        <v>1.8246524329791647</v>
      </c>
      <c r="AJ59" s="207">
        <f t="shared" si="74"/>
        <v>1.8483954427261715</v>
      </c>
      <c r="AK59" s="302"/>
      <c r="AL59" s="239"/>
      <c r="AM59" s="46">
        <f t="shared" ref="AM59" si="75">O59-C59</f>
        <v>8509650.290000001</v>
      </c>
      <c r="AN59" s="72">
        <f t="shared" ref="AN59:AN63" si="76">P59-D59</f>
        <v>11281491.83</v>
      </c>
      <c r="AO59" s="73">
        <f t="shared" ref="AO59:AV63" si="77">Q59-E59</f>
        <v>14070436.49</v>
      </c>
      <c r="AP59" s="73">
        <f t="shared" si="77"/>
        <v>15079368.82</v>
      </c>
      <c r="AQ59" s="73">
        <f t="shared" si="77"/>
        <v>16919736.109999999</v>
      </c>
      <c r="AR59" s="73">
        <f t="shared" si="77"/>
        <v>19076896.619999997</v>
      </c>
      <c r="AS59" s="73">
        <f t="shared" si="77"/>
        <v>20456629.920000002</v>
      </c>
      <c r="AT59" s="73">
        <f t="shared" si="77"/>
        <v>24799396.719999999</v>
      </c>
      <c r="AU59" s="73">
        <f t="shared" si="77"/>
        <v>27955941.82</v>
      </c>
      <c r="AV59" s="73">
        <f t="shared" si="77"/>
        <v>30704254.969999999</v>
      </c>
      <c r="AW59" s="315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49287280</v>
      </c>
    </row>
    <row r="60" spans="1:51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45">
        <v>12503851</v>
      </c>
      <c r="AA60" s="207">
        <f t="shared" si="72"/>
        <v>0.33930214494531774</v>
      </c>
      <c r="AB60" s="207">
        <f t="shared" si="73"/>
        <v>0.35982370548929987</v>
      </c>
      <c r="AC60" s="207">
        <f t="shared" si="74"/>
        <v>0.41480480522410773</v>
      </c>
      <c r="AD60" s="207">
        <f t="shared" si="74"/>
        <v>0.40998910558904156</v>
      </c>
      <c r="AE60" s="207">
        <f t="shared" si="74"/>
        <v>0.50326685276560823</v>
      </c>
      <c r="AF60" s="207">
        <f t="shared" si="74"/>
        <v>0.51451092660541065</v>
      </c>
      <c r="AG60" s="207">
        <f t="shared" si="74"/>
        <v>0.47307725971923853</v>
      </c>
      <c r="AH60" s="207">
        <f t="shared" si="74"/>
        <v>0.38680702677487294</v>
      </c>
      <c r="AI60" s="207">
        <f t="shared" si="74"/>
        <v>0.30619394725647808</v>
      </c>
      <c r="AJ60" s="207">
        <f t="shared" si="74"/>
        <v>0.2907333645250485</v>
      </c>
      <c r="AK60" s="302"/>
      <c r="AL60" s="239"/>
      <c r="AM60" s="46">
        <f t="shared" ref="AM60:AM84" si="78">O60-C60</f>
        <v>2526867.580000001</v>
      </c>
      <c r="AN60" s="72">
        <f t="shared" si="76"/>
        <v>2806375.9299999997</v>
      </c>
      <c r="AO60" s="73">
        <f t="shared" si="77"/>
        <v>3200133.4400000004</v>
      </c>
      <c r="AP60" s="73">
        <f t="shared" si="77"/>
        <v>3237666.5300000003</v>
      </c>
      <c r="AQ60" s="73">
        <f t="shared" si="77"/>
        <v>3963302.6399999997</v>
      </c>
      <c r="AR60" s="73">
        <f t="shared" si="77"/>
        <v>4023152.2199999997</v>
      </c>
      <c r="AS60" s="73">
        <f t="shared" si="77"/>
        <v>3725833.9800000004</v>
      </c>
      <c r="AT60" s="73">
        <f t="shared" si="77"/>
        <v>3113171.3499999996</v>
      </c>
      <c r="AU60" s="73">
        <f t="shared" si="77"/>
        <v>2703521.3000000007</v>
      </c>
      <c r="AV60" s="73">
        <f t="shared" si="77"/>
        <v>2672282.09</v>
      </c>
      <c r="AW60" s="315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12503851</v>
      </c>
    </row>
    <row r="61" spans="1:51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45">
        <v>4019663</v>
      </c>
      <c r="AA61" s="207">
        <f t="shared" si="72"/>
        <v>0.52583897026927939</v>
      </c>
      <c r="AB61" s="207">
        <f t="shared" si="73"/>
        <v>0.98925737420107773</v>
      </c>
      <c r="AC61" s="207">
        <f t="shared" si="74"/>
        <v>1.5365316040191326</v>
      </c>
      <c r="AD61" s="207">
        <f t="shared" si="74"/>
        <v>1.9675022527108543</v>
      </c>
      <c r="AE61" s="207">
        <f t="shared" si="74"/>
        <v>2.1832082377623108</v>
      </c>
      <c r="AF61" s="207">
        <f t="shared" si="74"/>
        <v>2.3676668571305366</v>
      </c>
      <c r="AG61" s="207">
        <f t="shared" si="74"/>
        <v>2.3170613045921615</v>
      </c>
      <c r="AH61" s="207">
        <f t="shared" si="74"/>
        <v>2.0114942734943577</v>
      </c>
      <c r="AI61" s="207">
        <f t="shared" si="74"/>
        <v>1.9733063679795446</v>
      </c>
      <c r="AJ61" s="207">
        <f t="shared" si="74"/>
        <v>2.0179175521505321</v>
      </c>
      <c r="AK61" s="302"/>
      <c r="AL61" s="239"/>
      <c r="AM61" s="46">
        <f t="shared" si="78"/>
        <v>515304.57000000007</v>
      </c>
      <c r="AN61" s="72">
        <f t="shared" si="76"/>
        <v>1021023.21</v>
      </c>
      <c r="AO61" s="73">
        <f t="shared" si="77"/>
        <v>1635408.98</v>
      </c>
      <c r="AP61" s="73">
        <f t="shared" si="77"/>
        <v>2015725.9100000001</v>
      </c>
      <c r="AQ61" s="73">
        <f t="shared" si="77"/>
        <v>2236963.06</v>
      </c>
      <c r="AR61" s="73">
        <f t="shared" si="77"/>
        <v>2363226.44</v>
      </c>
      <c r="AS61" s="73">
        <f t="shared" si="77"/>
        <v>2291573.19</v>
      </c>
      <c r="AT61" s="73">
        <f t="shared" si="77"/>
        <v>2107909.7400000002</v>
      </c>
      <c r="AU61" s="73">
        <f t="shared" si="77"/>
        <v>2276491.69</v>
      </c>
      <c r="AV61" s="73">
        <f t="shared" si="77"/>
        <v>2515178.9500000002</v>
      </c>
      <c r="AW61" s="315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4019663</v>
      </c>
    </row>
    <row r="62" spans="1:51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45">
        <v>1842734</v>
      </c>
      <c r="AA62" s="207">
        <f t="shared" si="72"/>
        <v>0.33436432663975568</v>
      </c>
      <c r="AB62" s="207">
        <f t="shared" si="73"/>
        <v>1.8150960704553887</v>
      </c>
      <c r="AC62" s="207">
        <f t="shared" si="74"/>
        <v>3.8250384464185809</v>
      </c>
      <c r="AD62" s="207">
        <f t="shared" si="74"/>
        <v>4.7241155632679561</v>
      </c>
      <c r="AE62" s="207">
        <f t="shared" si="74"/>
        <v>4.9147112533205863</v>
      </c>
      <c r="AF62" s="207">
        <f t="shared" si="74"/>
        <v>5.0768522222464174</v>
      </c>
      <c r="AG62" s="207">
        <f t="shared" si="74"/>
        <v>3.6740829291049129</v>
      </c>
      <c r="AH62" s="207">
        <f t="shared" si="74"/>
        <v>3.6086995227227217</v>
      </c>
      <c r="AI62" s="207">
        <f t="shared" si="74"/>
        <v>3.2364617622545544</v>
      </c>
      <c r="AJ62" s="207">
        <f t="shared" si="74"/>
        <v>3.5126953761612314</v>
      </c>
      <c r="AK62" s="302"/>
      <c r="AL62" s="239"/>
      <c r="AM62" s="46">
        <f t="shared" si="78"/>
        <v>121585.95000000001</v>
      </c>
      <c r="AN62" s="72">
        <f t="shared" si="76"/>
        <v>569059.30000000005</v>
      </c>
      <c r="AO62" s="73">
        <f t="shared" si="77"/>
        <v>1184728.24</v>
      </c>
      <c r="AP62" s="73">
        <f t="shared" si="77"/>
        <v>1450156.18</v>
      </c>
      <c r="AQ62" s="73">
        <f t="shared" si="77"/>
        <v>1651613.88</v>
      </c>
      <c r="AR62" s="73">
        <f t="shared" si="77"/>
        <v>1667002.45</v>
      </c>
      <c r="AS62" s="73">
        <f t="shared" si="77"/>
        <v>1441967.07</v>
      </c>
      <c r="AT62" s="73">
        <f t="shared" si="77"/>
        <v>1312584.23</v>
      </c>
      <c r="AU62" s="73">
        <f t="shared" si="77"/>
        <v>1397215.27</v>
      </c>
      <c r="AV62" s="73">
        <f t="shared" si="77"/>
        <v>1527631.35</v>
      </c>
      <c r="AW62" s="315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1842734</v>
      </c>
    </row>
    <row r="63" spans="1:51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45">
        <v>587216</v>
      </c>
      <c r="AA63" s="207">
        <f t="shared" si="72"/>
        <v>7.6350809251206936E-2</v>
      </c>
      <c r="AB63" s="207">
        <f t="shared" si="73"/>
        <v>-7.4760803330795461E-2</v>
      </c>
      <c r="AC63" s="207">
        <f t="shared" si="74"/>
        <v>0.13743808696799481</v>
      </c>
      <c r="AD63" s="207">
        <f t="shared" si="74"/>
        <v>1.1421034658073328</v>
      </c>
      <c r="AE63" s="207">
        <f t="shared" si="74"/>
        <v>0.91376700470530969</v>
      </c>
      <c r="AF63" s="207">
        <f t="shared" si="74"/>
        <v>0.72139355806556926</v>
      </c>
      <c r="AG63" s="207">
        <f t="shared" si="74"/>
        <v>0.79414159084031044</v>
      </c>
      <c r="AH63" s="207">
        <f t="shared" si="74"/>
        <v>0.71046032128798176</v>
      </c>
      <c r="AI63" s="207">
        <f t="shared" si="74"/>
        <v>1.6125207862731401</v>
      </c>
      <c r="AJ63" s="207">
        <f t="shared" si="74"/>
        <v>1.7764791617280207</v>
      </c>
      <c r="AK63" s="302"/>
      <c r="AL63" s="239"/>
      <c r="AM63" s="46">
        <f t="shared" si="78"/>
        <v>12497.880000000005</v>
      </c>
      <c r="AN63" s="72">
        <f t="shared" si="76"/>
        <v>-14119.190000000002</v>
      </c>
      <c r="AO63" s="73">
        <f t="shared" si="77"/>
        <v>34771.010000000009</v>
      </c>
      <c r="AP63" s="73">
        <f t="shared" si="77"/>
        <v>214577.12</v>
      </c>
      <c r="AQ63" s="73">
        <f t="shared" si="77"/>
        <v>217128.21</v>
      </c>
      <c r="AR63" s="73">
        <f t="shared" si="77"/>
        <v>227589.33000000002</v>
      </c>
      <c r="AS63" s="73">
        <f t="shared" si="77"/>
        <v>215019.21999999997</v>
      </c>
      <c r="AT63" s="73">
        <f t="shared" si="77"/>
        <v>195010.40999999997</v>
      </c>
      <c r="AU63" s="73">
        <f t="shared" si="77"/>
        <v>349296.69</v>
      </c>
      <c r="AV63" s="73">
        <f t="shared" si="77"/>
        <v>443567.11</v>
      </c>
      <c r="AW63" s="315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587216</v>
      </c>
    </row>
    <row r="64" spans="1:51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Y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166">
        <v>68240744</v>
      </c>
      <c r="AA64" s="240">
        <f t="shared" si="72"/>
        <v>0.57055178563371578</v>
      </c>
      <c r="AB64" s="241">
        <f t="shared" si="73"/>
        <v>0.73297846410990908</v>
      </c>
      <c r="AC64" s="242">
        <f t="shared" si="74"/>
        <v>0.93934830754908305</v>
      </c>
      <c r="AD64" s="242">
        <f t="shared" si="74"/>
        <v>1.0024615110692079</v>
      </c>
      <c r="AE64" s="242">
        <f t="shared" si="74"/>
        <v>1.1370547875140702</v>
      </c>
      <c r="AF64" s="242">
        <f t="shared" si="74"/>
        <v>1.2577140816234953</v>
      </c>
      <c r="AG64" s="242">
        <f t="shared" si="74"/>
        <v>1.2854593187713201</v>
      </c>
      <c r="AH64" s="242">
        <f t="shared" si="74"/>
        <v>1.3961305945120508</v>
      </c>
      <c r="AI64" s="242">
        <f t="shared" si="74"/>
        <v>1.3363746588454173</v>
      </c>
      <c r="AJ64" s="242">
        <f t="shared" si="74"/>
        <v>1.3652251397582489</v>
      </c>
      <c r="AK64" s="305"/>
      <c r="AL64" s="243"/>
      <c r="AM64" s="48">
        <f t="shared" si="58"/>
        <v>11685906.270000001</v>
      </c>
      <c r="AN64" s="167">
        <f t="shared" si="79"/>
        <v>15663831.08</v>
      </c>
      <c r="AO64" s="168">
        <f t="shared" si="79"/>
        <v>20125478.16</v>
      </c>
      <c r="AP64" s="168">
        <f t="shared" si="79"/>
        <v>21997494.560000002</v>
      </c>
      <c r="AQ64" s="168">
        <f t="shared" ref="AQ64:AR64" si="80">SUM(AQ59:AQ63)</f>
        <v>24988743.899999999</v>
      </c>
      <c r="AR64" s="168">
        <f t="shared" si="80"/>
        <v>27357867.059999995</v>
      </c>
      <c r="AS64" s="168">
        <f t="shared" ref="AS64:AT64" si="81">SUM(AS59:AS63)</f>
        <v>28131023.380000003</v>
      </c>
      <c r="AT64" s="168">
        <f t="shared" si="81"/>
        <v>31528072.450000003</v>
      </c>
      <c r="AU64" s="168">
        <f t="shared" ref="AU64:AV64" si="82">SUM(AU59:AU63)</f>
        <v>34682466.770000003</v>
      </c>
      <c r="AV64" s="168">
        <f t="shared" si="82"/>
        <v>37862914.469999999</v>
      </c>
      <c r="AW64" s="321"/>
      <c r="AX64" s="169"/>
      <c r="AY64" s="48">
        <f t="shared" si="79"/>
        <v>68240744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2"/>
      <c r="AX65" s="56"/>
      <c r="AY65" s="53"/>
    </row>
    <row r="66" spans="1:51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45">
        <v>67918387</v>
      </c>
      <c r="AA66" s="207">
        <f t="shared" ref="AA66:AA71" si="83">IF(ISERROR((O66-C66)/C66)=TRUE,0,(O66-C66)/C66)</f>
        <v>0.5379368709697363</v>
      </c>
      <c r="AB66" s="207">
        <f t="shared" ref="AB66:AB71" si="84">IF(ISERROR((P66-D66)/D66)=TRUE,0,(P66-D66)/D66)</f>
        <v>0.61377136333842353</v>
      </c>
      <c r="AC66" s="207">
        <f t="shared" ref="AC66:AJ71" si="85">IF(ISERROR((Q66-E66)/E66)=TRUE,0,(Q66-E66)/E66)</f>
        <v>0.82620709429469608</v>
      </c>
      <c r="AD66" s="207">
        <f t="shared" si="85"/>
        <v>0.99821026341283736</v>
      </c>
      <c r="AE66" s="207">
        <f t="shared" si="85"/>
        <v>0.9555959060163336</v>
      </c>
      <c r="AF66" s="207">
        <f t="shared" si="85"/>
        <v>1.0273763321699649</v>
      </c>
      <c r="AG66" s="207">
        <f t="shared" si="85"/>
        <v>1.1282646849042575</v>
      </c>
      <c r="AH66" s="207">
        <f t="shared" si="85"/>
        <v>1.2431637853711768</v>
      </c>
      <c r="AI66" s="207">
        <f t="shared" si="85"/>
        <v>1.201471741983021</v>
      </c>
      <c r="AJ66" s="207">
        <f t="shared" si="85"/>
        <v>1.2848743133583898</v>
      </c>
      <c r="AK66" s="302"/>
      <c r="AL66" s="239"/>
      <c r="AM66" s="46">
        <f t="shared" ref="AM66" si="86">O66-C66</f>
        <v>12883028.600000005</v>
      </c>
      <c r="AN66" s="72">
        <f t="shared" ref="AN66:AN70" si="87">P66-D66</f>
        <v>15269728.030000001</v>
      </c>
      <c r="AO66" s="73">
        <f t="shared" ref="AO66:AV70" si="88">Q66-E66</f>
        <v>18936580.370000001</v>
      </c>
      <c r="AP66" s="73">
        <f t="shared" si="88"/>
        <v>21513414.809999999</v>
      </c>
      <c r="AQ66" s="73">
        <f t="shared" si="88"/>
        <v>21272335.039999999</v>
      </c>
      <c r="AR66" s="73">
        <f t="shared" si="88"/>
        <v>25363240.600000001</v>
      </c>
      <c r="AS66" s="73">
        <f t="shared" si="88"/>
        <v>30434101.27</v>
      </c>
      <c r="AT66" s="73">
        <f t="shared" si="88"/>
        <v>33589920.549999997</v>
      </c>
      <c r="AU66" s="73">
        <f t="shared" si="88"/>
        <v>34113579.730000004</v>
      </c>
      <c r="AV66" s="73">
        <f t="shared" si="88"/>
        <v>36837072.950000003</v>
      </c>
      <c r="AW66" s="315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67918387</v>
      </c>
    </row>
    <row r="67" spans="1:51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45">
        <v>15223581</v>
      </c>
      <c r="AA67" s="207">
        <f t="shared" si="83"/>
        <v>0.24525266105955557</v>
      </c>
      <c r="AB67" s="207">
        <f t="shared" si="84"/>
        <v>0.23821976376269882</v>
      </c>
      <c r="AC67" s="207">
        <f t="shared" si="85"/>
        <v>0.30872458530744612</v>
      </c>
      <c r="AD67" s="207">
        <f t="shared" si="85"/>
        <v>0.35548628599775506</v>
      </c>
      <c r="AE67" s="207">
        <f t="shared" si="85"/>
        <v>0.40815760565695386</v>
      </c>
      <c r="AF67" s="207">
        <f t="shared" si="85"/>
        <v>0.42121169369676742</v>
      </c>
      <c r="AG67" s="207">
        <f t="shared" si="85"/>
        <v>0.3907903577950837</v>
      </c>
      <c r="AH67" s="207">
        <f t="shared" si="85"/>
        <v>0.27964606736004316</v>
      </c>
      <c r="AI67" s="207">
        <f t="shared" si="85"/>
        <v>0.21521803900094794</v>
      </c>
      <c r="AJ67" s="207">
        <f t="shared" si="85"/>
        <v>0.19915926937498898</v>
      </c>
      <c r="AK67" s="302"/>
      <c r="AL67" s="239"/>
      <c r="AM67" s="46">
        <f t="shared" si="78"/>
        <v>2586429.58</v>
      </c>
      <c r="AN67" s="72">
        <f t="shared" si="87"/>
        <v>2583628.33</v>
      </c>
      <c r="AO67" s="73">
        <f t="shared" si="88"/>
        <v>3181720.6300000008</v>
      </c>
      <c r="AP67" s="73">
        <f t="shared" si="88"/>
        <v>3574321.8699999992</v>
      </c>
      <c r="AQ67" s="73">
        <f t="shared" si="88"/>
        <v>4086244.4000000004</v>
      </c>
      <c r="AR67" s="73">
        <f t="shared" si="88"/>
        <v>4309894.0500000007</v>
      </c>
      <c r="AS67" s="73">
        <f t="shared" si="88"/>
        <v>4206768.2300000004</v>
      </c>
      <c r="AT67" s="73">
        <f t="shared" si="88"/>
        <v>3082159.75</v>
      </c>
      <c r="AU67" s="73">
        <f t="shared" si="88"/>
        <v>2472388.91</v>
      </c>
      <c r="AV67" s="73">
        <f t="shared" si="88"/>
        <v>2348205.7400000002</v>
      </c>
      <c r="AW67" s="315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15223581</v>
      </c>
    </row>
    <row r="68" spans="1:51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45">
        <v>7081089</v>
      </c>
      <c r="AA68" s="207">
        <f t="shared" si="83"/>
        <v>0.4453668236134678</v>
      </c>
      <c r="AB68" s="207">
        <f t="shared" si="84"/>
        <v>0.78158365899664672</v>
      </c>
      <c r="AC68" s="207">
        <f t="shared" si="85"/>
        <v>0.86354778621560213</v>
      </c>
      <c r="AD68" s="207">
        <f t="shared" si="85"/>
        <v>1.128135595116716</v>
      </c>
      <c r="AE68" s="207">
        <f t="shared" si="85"/>
        <v>0.87846028289927214</v>
      </c>
      <c r="AF68" s="207">
        <f t="shared" si="85"/>
        <v>1.0339226340077377</v>
      </c>
      <c r="AG68" s="207">
        <f t="shared" si="85"/>
        <v>0.87288534331957912</v>
      </c>
      <c r="AH68" s="207">
        <f t="shared" si="85"/>
        <v>0.93951065012157242</v>
      </c>
      <c r="AI68" s="207">
        <f t="shared" si="85"/>
        <v>0.85984164535186869</v>
      </c>
      <c r="AJ68" s="207">
        <f t="shared" si="85"/>
        <v>0.99674195651499464</v>
      </c>
      <c r="AK68" s="302"/>
      <c r="AL68" s="239"/>
      <c r="AM68" s="46">
        <f t="shared" si="78"/>
        <v>1366711.4099999997</v>
      </c>
      <c r="AN68" s="72">
        <f t="shared" si="87"/>
        <v>2544573</v>
      </c>
      <c r="AO68" s="73">
        <f t="shared" si="88"/>
        <v>2632480.2799999998</v>
      </c>
      <c r="AP68" s="73">
        <f t="shared" si="88"/>
        <v>2899836.21</v>
      </c>
      <c r="AQ68" s="73">
        <f t="shared" si="88"/>
        <v>2567302.9</v>
      </c>
      <c r="AR68" s="73">
        <f t="shared" si="88"/>
        <v>3004513.51</v>
      </c>
      <c r="AS68" s="73">
        <f t="shared" si="88"/>
        <v>2869188.98</v>
      </c>
      <c r="AT68" s="73">
        <f t="shared" si="88"/>
        <v>2953086.89</v>
      </c>
      <c r="AU68" s="73">
        <f t="shared" si="88"/>
        <v>2833829.99</v>
      </c>
      <c r="AV68" s="73">
        <f t="shared" si="88"/>
        <v>3207343.09</v>
      </c>
      <c r="AW68" s="315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7081089</v>
      </c>
    </row>
    <row r="69" spans="1:51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45">
        <v>5243159</v>
      </c>
      <c r="AA69" s="207">
        <f t="shared" si="83"/>
        <v>0.30056126924335885</v>
      </c>
      <c r="AB69" s="207">
        <f t="shared" si="84"/>
        <v>0.86956964354625321</v>
      </c>
      <c r="AC69" s="207">
        <f t="shared" si="85"/>
        <v>1.1233556080909137</v>
      </c>
      <c r="AD69" s="207">
        <f t="shared" si="85"/>
        <v>1.3738099587802901</v>
      </c>
      <c r="AE69" s="207">
        <f t="shared" si="85"/>
        <v>0.79538105035525741</v>
      </c>
      <c r="AF69" s="207">
        <f t="shared" si="85"/>
        <v>1.119171377284417</v>
      </c>
      <c r="AG69" s="207">
        <f t="shared" si="85"/>
        <v>0.83183244629467468</v>
      </c>
      <c r="AH69" s="207">
        <f t="shared" si="85"/>
        <v>1.0530668086148132</v>
      </c>
      <c r="AI69" s="207">
        <f t="shared" si="85"/>
        <v>0.86386169926048861</v>
      </c>
      <c r="AJ69" s="207">
        <f t="shared" si="85"/>
        <v>0.92224586036904987</v>
      </c>
      <c r="AK69" s="302"/>
      <c r="AL69" s="239"/>
      <c r="AM69" s="46">
        <f t="shared" si="78"/>
        <v>820791.43000000017</v>
      </c>
      <c r="AN69" s="72">
        <f t="shared" si="87"/>
        <v>2604483.37</v>
      </c>
      <c r="AO69" s="73">
        <f t="shared" si="88"/>
        <v>2632599.2799999998</v>
      </c>
      <c r="AP69" s="73">
        <f t="shared" si="88"/>
        <v>2740510.19</v>
      </c>
      <c r="AQ69" s="73">
        <f t="shared" si="88"/>
        <v>2098903.12</v>
      </c>
      <c r="AR69" s="73">
        <f t="shared" si="88"/>
        <v>2554807.23</v>
      </c>
      <c r="AS69" s="73">
        <f t="shared" si="88"/>
        <v>2278211.94</v>
      </c>
      <c r="AT69" s="73">
        <f t="shared" si="88"/>
        <v>2475838.5099999998</v>
      </c>
      <c r="AU69" s="73">
        <f t="shared" si="88"/>
        <v>2433334.61</v>
      </c>
      <c r="AV69" s="73">
        <f t="shared" si="88"/>
        <v>2445499.9900000002</v>
      </c>
      <c r="AW69" s="315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5243159</v>
      </c>
    </row>
    <row r="70" spans="1:51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45">
        <v>4724246</v>
      </c>
      <c r="AA70" s="207">
        <f t="shared" si="83"/>
        <v>0.30684494920440075</v>
      </c>
      <c r="AB70" s="207">
        <f t="shared" si="84"/>
        <v>0.12318838369085816</v>
      </c>
      <c r="AC70" s="207">
        <f t="shared" si="85"/>
        <v>0.39802744203488644</v>
      </c>
      <c r="AD70" s="207">
        <f t="shared" si="85"/>
        <v>0.70418729162273463</v>
      </c>
      <c r="AE70" s="207">
        <f t="shared" si="85"/>
        <v>0.72052719970720636</v>
      </c>
      <c r="AF70" s="207">
        <f t="shared" si="85"/>
        <v>1.6960904122579905</v>
      </c>
      <c r="AG70" s="207">
        <f t="shared" si="85"/>
        <v>2.6538251541237599E-2</v>
      </c>
      <c r="AH70" s="207">
        <f t="shared" si="85"/>
        <v>1.4368053362871145</v>
      </c>
      <c r="AI70" s="207">
        <f t="shared" si="85"/>
        <v>0.93309995680072644</v>
      </c>
      <c r="AJ70" s="207">
        <f t="shared" si="85"/>
        <v>0.45792077337710513</v>
      </c>
      <c r="AK70" s="302"/>
      <c r="AL70" s="239"/>
      <c r="AM70" s="46">
        <f t="shared" si="78"/>
        <v>703578.5</v>
      </c>
      <c r="AN70" s="72">
        <f t="shared" si="87"/>
        <v>323047</v>
      </c>
      <c r="AO70" s="73">
        <f t="shared" si="88"/>
        <v>766111.2</v>
      </c>
      <c r="AP70" s="73">
        <f t="shared" si="88"/>
        <v>1142298.07</v>
      </c>
      <c r="AQ70" s="73">
        <f t="shared" si="88"/>
        <v>1587006.3199999998</v>
      </c>
      <c r="AR70" s="73">
        <f t="shared" si="88"/>
        <v>2481575.12</v>
      </c>
      <c r="AS70" s="73">
        <f t="shared" si="88"/>
        <v>70501.790000000037</v>
      </c>
      <c r="AT70" s="73">
        <f t="shared" si="88"/>
        <v>1931733.61</v>
      </c>
      <c r="AU70" s="73">
        <f t="shared" si="88"/>
        <v>1720259.18</v>
      </c>
      <c r="AV70" s="73">
        <f t="shared" si="88"/>
        <v>1203643.2599999998</v>
      </c>
      <c r="AW70" s="315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4724246</v>
      </c>
    </row>
    <row r="71" spans="1:51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146">
        <v>100190462</v>
      </c>
      <c r="AA71" s="208">
        <f t="shared" si="83"/>
        <v>0.4311253006579438</v>
      </c>
      <c r="AB71" s="212">
        <f t="shared" si="84"/>
        <v>0.52302426490547049</v>
      </c>
      <c r="AC71" s="213">
        <f t="shared" si="85"/>
        <v>0.69431811816915001</v>
      </c>
      <c r="AD71" s="213">
        <f t="shared" si="85"/>
        <v>0.84326183843934854</v>
      </c>
      <c r="AE71" s="213">
        <f t="shared" si="85"/>
        <v>0.78958073282157848</v>
      </c>
      <c r="AF71" s="213">
        <f t="shared" si="85"/>
        <v>0.90721225628651214</v>
      </c>
      <c r="AG71" s="213">
        <f t="shared" si="85"/>
        <v>0.85862850294354232</v>
      </c>
      <c r="AH71" s="213">
        <f t="shared" si="85"/>
        <v>0.98111926631343438</v>
      </c>
      <c r="AI71" s="213">
        <f t="shared" si="85"/>
        <v>0.91086917836057602</v>
      </c>
      <c r="AJ71" s="213">
        <f t="shared" si="85"/>
        <v>0.94042660679049406</v>
      </c>
      <c r="AK71" s="303"/>
      <c r="AL71" s="214"/>
      <c r="AM71" s="39">
        <f t="shared" ref="AM71:AY71" si="90">SUM(AM66:AM70)</f>
        <v>18360539.520000003</v>
      </c>
      <c r="AN71" s="147">
        <f t="shared" si="90"/>
        <v>23325459.73</v>
      </c>
      <c r="AO71" s="148">
        <f t="shared" si="90"/>
        <v>28149491.760000002</v>
      </c>
      <c r="AP71" s="148">
        <f t="shared" si="90"/>
        <v>31870381.150000002</v>
      </c>
      <c r="AQ71" s="148">
        <f t="shared" ref="AQ71:AR71" si="91">SUM(AQ66:AQ70)</f>
        <v>31611791.779999997</v>
      </c>
      <c r="AR71" s="148">
        <f t="shared" si="91"/>
        <v>37714030.509999998</v>
      </c>
      <c r="AS71" s="148">
        <f t="shared" ref="AS71:AT71" si="92">SUM(AS66:AS70)</f>
        <v>39858772.209999993</v>
      </c>
      <c r="AT71" s="148">
        <f t="shared" si="92"/>
        <v>44032739.309999995</v>
      </c>
      <c r="AU71" s="148">
        <f t="shared" ref="AU71:AV71" si="93">SUM(AU66:AU70)</f>
        <v>43573392.420000002</v>
      </c>
      <c r="AV71" s="148">
        <f t="shared" si="93"/>
        <v>46041765.030000001</v>
      </c>
      <c r="AW71" s="323"/>
      <c r="AX71" s="149"/>
      <c r="AY71" s="39">
        <f t="shared" si="90"/>
        <v>100190462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7"/>
      <c r="AX72" s="91"/>
      <c r="AY72" s="88"/>
    </row>
    <row r="73" spans="1:51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 t="s">
        <v>146</v>
      </c>
      <c r="Z73" s="330" t="s">
        <v>146</v>
      </c>
      <c r="AA73" s="236">
        <f t="shared" ref="AA73:AG73" si="94">IF(ISERROR((O73-C73)/C73)=TRUE,0,(O73-C73)/C73)</f>
        <v>-7.6922993256313216E-2</v>
      </c>
      <c r="AB73" s="237">
        <f t="shared" si="94"/>
        <v>0.11885167939683092</v>
      </c>
      <c r="AC73" s="237">
        <f t="shared" si="94"/>
        <v>8.2104195703816649E-2</v>
      </c>
      <c r="AD73" s="237">
        <f t="shared" si="94"/>
        <v>9.7313028457143846E-2</v>
      </c>
      <c r="AE73" s="237">
        <f t="shared" si="94"/>
        <v>0.16896724555451104</v>
      </c>
      <c r="AF73" s="237">
        <f t="shared" si="94"/>
        <v>0.11039486201327113</v>
      </c>
      <c r="AG73" s="237">
        <f t="shared" si="94"/>
        <v>1.962074777161299E-2</v>
      </c>
      <c r="AH73" s="294">
        <f t="shared" ref="AH73:AJ78" si="95">IF(ISERROR((V73-J73)/J73)=TRUE,"N/A",(V73-J73)/J73)</f>
        <v>0.11208660774156164</v>
      </c>
      <c r="AI73" s="294">
        <f t="shared" si="95"/>
        <v>0.12491933275951954</v>
      </c>
      <c r="AJ73" s="294">
        <f t="shared" si="95"/>
        <v>3.6872535737420623E-2</v>
      </c>
      <c r="AK73" s="307"/>
      <c r="AL73" s="239"/>
      <c r="AM73" s="95">
        <f t="shared" ref="AM73:AS73" si="96">O73-C73</f>
        <v>-16902765</v>
      </c>
      <c r="AN73" s="116">
        <f t="shared" si="96"/>
        <v>21839469</v>
      </c>
      <c r="AO73" s="116">
        <f t="shared" si="96"/>
        <v>15252019</v>
      </c>
      <c r="AP73" s="116">
        <f t="shared" si="96"/>
        <v>18663243</v>
      </c>
      <c r="AQ73" s="116">
        <f t="shared" si="96"/>
        <v>45712880</v>
      </c>
      <c r="AR73" s="116">
        <f t="shared" si="96"/>
        <v>37980881</v>
      </c>
      <c r="AS73" s="116">
        <f t="shared" si="96"/>
        <v>5137007</v>
      </c>
      <c r="AT73" s="296">
        <f t="shared" ref="AT73:AV77" si="97">IF(ISERROR(V73-J73)=TRUE,"N/A",V73-J73)</f>
        <v>20821511</v>
      </c>
      <c r="AU73" s="296">
        <f t="shared" si="97"/>
        <v>22043008</v>
      </c>
      <c r="AV73" s="296">
        <f t="shared" si="97"/>
        <v>8063287</v>
      </c>
      <c r="AW73" s="324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 t="s">
        <v>146</v>
      </c>
      <c r="Z74" s="330" t="s">
        <v>146</v>
      </c>
      <c r="AA74" s="236">
        <f t="shared" ref="AA74:AA78" si="98">IF(ISERROR((O74-C74)/C74)=TRUE,0,(O74-C74)/C74)</f>
        <v>-9.9316025966498078E-2</v>
      </c>
      <c r="AB74" s="237">
        <f t="shared" ref="AB74:AG78" si="99">IF(ISERROR((P74-D74)/D74)=TRUE,0,(P74-D74)/D74)</f>
        <v>7.1704447574038904E-2</v>
      </c>
      <c r="AC74" s="237">
        <f t="shared" si="99"/>
        <v>6.6593377581656288E-2</v>
      </c>
      <c r="AD74" s="237">
        <f t="shared" si="99"/>
        <v>7.3774457481438918E-2</v>
      </c>
      <c r="AE74" s="237">
        <f t="shared" si="99"/>
        <v>0.14279128216802192</v>
      </c>
      <c r="AF74" s="237">
        <f t="shared" si="99"/>
        <v>0.14256797091160756</v>
      </c>
      <c r="AG74" s="237">
        <f t="shared" si="99"/>
        <v>5.4619765509790391E-2</v>
      </c>
      <c r="AH74" s="294">
        <f t="shared" si="95"/>
        <v>5.496789227620829E-2</v>
      </c>
      <c r="AI74" s="294">
        <f t="shared" si="95"/>
        <v>7.0507401120130084E-2</v>
      </c>
      <c r="AJ74" s="294">
        <f t="shared" si="95"/>
        <v>-8.594708274288515E-2</v>
      </c>
      <c r="AK74" s="307"/>
      <c r="AL74" s="239"/>
      <c r="AM74" s="95">
        <f t="shared" si="78"/>
        <v>-1823041</v>
      </c>
      <c r="AN74" s="116">
        <f t="shared" ref="AN74:AS77" si="100">P74-D74</f>
        <v>1122166</v>
      </c>
      <c r="AO74" s="116">
        <f t="shared" si="100"/>
        <v>1025612</v>
      </c>
      <c r="AP74" s="116">
        <f t="shared" si="100"/>
        <v>1124886</v>
      </c>
      <c r="AQ74" s="116">
        <f t="shared" si="100"/>
        <v>2886025</v>
      </c>
      <c r="AR74" s="116">
        <f t="shared" si="100"/>
        <v>3622299</v>
      </c>
      <c r="AS74" s="116">
        <f t="shared" si="100"/>
        <v>1028702</v>
      </c>
      <c r="AT74" s="296">
        <f t="shared" si="97"/>
        <v>762098</v>
      </c>
      <c r="AU74" s="296">
        <f t="shared" si="97"/>
        <v>966091</v>
      </c>
      <c r="AV74" s="296">
        <f t="shared" si="97"/>
        <v>-1487163</v>
      </c>
      <c r="AW74" s="324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 t="s">
        <v>146</v>
      </c>
      <c r="Z75" s="330" t="s">
        <v>146</v>
      </c>
      <c r="AA75" s="236">
        <f t="shared" si="98"/>
        <v>-8.6066438749303371E-3</v>
      </c>
      <c r="AB75" s="237">
        <f t="shared" si="99"/>
        <v>-4.6712729825895916E-2</v>
      </c>
      <c r="AC75" s="237">
        <f t="shared" si="99"/>
        <v>-5.3485454984767762E-2</v>
      </c>
      <c r="AD75" s="237">
        <f t="shared" si="99"/>
        <v>-8.0715572434110136E-2</v>
      </c>
      <c r="AE75" s="237">
        <f t="shared" si="99"/>
        <v>1.0448715567462208E-2</v>
      </c>
      <c r="AF75" s="237">
        <f t="shared" si="99"/>
        <v>-2.918533906087677E-2</v>
      </c>
      <c r="AG75" s="237">
        <f t="shared" si="99"/>
        <v>-5.2816286325718782E-2</v>
      </c>
      <c r="AH75" s="294">
        <f t="shared" si="95"/>
        <v>6.373608108036502E-2</v>
      </c>
      <c r="AI75" s="294">
        <f t="shared" si="95"/>
        <v>-7.4365117049211213E-3</v>
      </c>
      <c r="AJ75" s="294">
        <f t="shared" si="95"/>
        <v>-5.1873670302536199E-4</v>
      </c>
      <c r="AK75" s="307"/>
      <c r="AL75" s="239"/>
      <c r="AM75" s="95">
        <f t="shared" si="78"/>
        <v>-483111</v>
      </c>
      <c r="AN75" s="116">
        <f t="shared" si="100"/>
        <v>-2465234</v>
      </c>
      <c r="AO75" s="116">
        <f t="shared" si="100"/>
        <v>-2685537</v>
      </c>
      <c r="AP75" s="116">
        <f t="shared" si="100"/>
        <v>-4266517</v>
      </c>
      <c r="AQ75" s="116">
        <f t="shared" si="100"/>
        <v>612056</v>
      </c>
      <c r="AR75" s="116">
        <f t="shared" si="100"/>
        <v>-1986684</v>
      </c>
      <c r="AS75" s="116">
        <f t="shared" si="100"/>
        <v>-3141460</v>
      </c>
      <c r="AT75" s="296">
        <f t="shared" si="97"/>
        <v>3199518</v>
      </c>
      <c r="AU75" s="296">
        <f t="shared" si="97"/>
        <v>-339578</v>
      </c>
      <c r="AV75" s="296">
        <f t="shared" si="97"/>
        <v>-27225</v>
      </c>
      <c r="AW75" s="324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 t="s">
        <v>146</v>
      </c>
      <c r="Z76" s="330" t="s">
        <v>146</v>
      </c>
      <c r="AA76" s="236">
        <f t="shared" si="98"/>
        <v>-3.2529152324682613E-2</v>
      </c>
      <c r="AB76" s="237">
        <f t="shared" si="99"/>
        <v>-4.6475968222181703E-2</v>
      </c>
      <c r="AC76" s="237">
        <f t="shared" si="99"/>
        <v>-0.18154462685548256</v>
      </c>
      <c r="AD76" s="237">
        <f t="shared" si="99"/>
        <v>-0.12154864492309676</v>
      </c>
      <c r="AE76" s="237">
        <f t="shared" si="99"/>
        <v>-6.926740389874067E-2</v>
      </c>
      <c r="AF76" s="237">
        <f t="shared" si="99"/>
        <v>-5.4845123574882138E-2</v>
      </c>
      <c r="AG76" s="237">
        <f t="shared" si="99"/>
        <v>-0.10048930155386181</v>
      </c>
      <c r="AH76" s="294">
        <f t="shared" si="95"/>
        <v>-1.2469298455057945E-2</v>
      </c>
      <c r="AI76" s="294">
        <f t="shared" si="95"/>
        <v>-6.5740630900712665E-2</v>
      </c>
      <c r="AJ76" s="294">
        <f t="shared" si="95"/>
        <v>-3.0572295635885878E-2</v>
      </c>
      <c r="AK76" s="307"/>
      <c r="AL76" s="239"/>
      <c r="AM76" s="95">
        <f t="shared" si="78"/>
        <v>-3291127</v>
      </c>
      <c r="AN76" s="116">
        <f t="shared" si="100"/>
        <v>-4399795</v>
      </c>
      <c r="AO76" s="116">
        <f t="shared" si="100"/>
        <v>-17934586</v>
      </c>
      <c r="AP76" s="116">
        <f t="shared" si="100"/>
        <v>-12062682</v>
      </c>
      <c r="AQ76" s="116">
        <f t="shared" si="100"/>
        <v>-7971725</v>
      </c>
      <c r="AR76" s="116">
        <f t="shared" si="100"/>
        <v>-7247785</v>
      </c>
      <c r="AS76" s="116">
        <f t="shared" si="100"/>
        <v>-11566707</v>
      </c>
      <c r="AT76" s="296">
        <f t="shared" si="97"/>
        <v>-1240318</v>
      </c>
      <c r="AU76" s="296">
        <f t="shared" si="97"/>
        <v>-5972379</v>
      </c>
      <c r="AV76" s="296">
        <f t="shared" si="97"/>
        <v>-3067016</v>
      </c>
      <c r="AW76" s="324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 t="s">
        <v>146</v>
      </c>
      <c r="Z77" s="330" t="s">
        <v>146</v>
      </c>
      <c r="AA77" s="236">
        <f t="shared" si="98"/>
        <v>4.3135736755225688E-2</v>
      </c>
      <c r="AB77" s="237">
        <f t="shared" si="99"/>
        <v>-3.5334041411931756E-2</v>
      </c>
      <c r="AC77" s="237">
        <f t="shared" si="99"/>
        <v>2.2080868420452118E-2</v>
      </c>
      <c r="AD77" s="237">
        <f t="shared" si="99"/>
        <v>-4.5212475017063708E-3</v>
      </c>
      <c r="AE77" s="237">
        <f t="shared" si="99"/>
        <v>-8.1465697118715361E-2</v>
      </c>
      <c r="AF77" s="237">
        <f t="shared" si="99"/>
        <v>-0.12787275384748248</v>
      </c>
      <c r="AG77" s="237">
        <f t="shared" si="99"/>
        <v>-8.6839159105528765E-2</v>
      </c>
      <c r="AH77" s="294">
        <f t="shared" si="95"/>
        <v>-1.2259367793920894E-2</v>
      </c>
      <c r="AI77" s="294">
        <f t="shared" si="95"/>
        <v>-0.10475934436944927</v>
      </c>
      <c r="AJ77" s="294">
        <f t="shared" si="95"/>
        <v>-2.288290766295448E-2</v>
      </c>
      <c r="AK77" s="307"/>
      <c r="AL77" s="239"/>
      <c r="AM77" s="95">
        <f t="shared" si="78"/>
        <v>8306189</v>
      </c>
      <c r="AN77" s="116">
        <f t="shared" si="100"/>
        <v>-7125606</v>
      </c>
      <c r="AO77" s="116">
        <f t="shared" si="100"/>
        <v>3965358</v>
      </c>
      <c r="AP77" s="116">
        <f t="shared" si="100"/>
        <v>-838753</v>
      </c>
      <c r="AQ77" s="116">
        <f t="shared" si="100"/>
        <v>-17399204</v>
      </c>
      <c r="AR77" s="116">
        <f t="shared" si="100"/>
        <v>-29765963</v>
      </c>
      <c r="AS77" s="116">
        <f t="shared" si="100"/>
        <v>-17950050</v>
      </c>
      <c r="AT77" s="296">
        <f t="shared" si="97"/>
        <v>-2244097</v>
      </c>
      <c r="AU77" s="296">
        <f t="shared" si="97"/>
        <v>-19604296</v>
      </c>
      <c r="AV77" s="296">
        <f t="shared" si="97"/>
        <v>-4341166</v>
      </c>
      <c r="AW77" s="324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X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63">
        <f t="shared" si="101"/>
        <v>577639529</v>
      </c>
      <c r="Y78" s="300" t="s">
        <v>146</v>
      </c>
      <c r="Z78" s="331" t="s">
        <v>146</v>
      </c>
      <c r="AA78" s="240">
        <f t="shared" si="98"/>
        <v>-2.4140912596026545E-2</v>
      </c>
      <c r="AB78" s="241">
        <f t="shared" si="99"/>
        <v>1.6355203859785814E-2</v>
      </c>
      <c r="AC78" s="241">
        <f t="shared" si="99"/>
        <v>-7.1191183436661613E-4</v>
      </c>
      <c r="AD78" s="241">
        <f t="shared" si="99"/>
        <v>4.8107786653287191E-3</v>
      </c>
      <c r="AE78" s="241">
        <f t="shared" si="99"/>
        <v>3.5162559183787946E-2</v>
      </c>
      <c r="AF78" s="241">
        <f t="shared" si="99"/>
        <v>3.2434913353628025E-3</v>
      </c>
      <c r="AG78" s="241">
        <f t="shared" si="99"/>
        <v>-4.0022742367902896E-2</v>
      </c>
      <c r="AH78" s="295">
        <f t="shared" si="95"/>
        <v>4.0009004711897465E-2</v>
      </c>
      <c r="AI78" s="295">
        <f t="shared" si="95"/>
        <v>-5.6580592234490561E-3</v>
      </c>
      <c r="AJ78" s="295">
        <f t="shared" si="95"/>
        <v>-1.4853669224129712E-3</v>
      </c>
      <c r="AK78" s="308"/>
      <c r="AL78" s="243"/>
      <c r="AM78" s="97">
        <f t="shared" ref="AM78:AN85" si="102">SUM(AM73:AM77)</f>
        <v>-14193855</v>
      </c>
      <c r="AN78" s="155">
        <f t="shared" si="102"/>
        <v>8971000</v>
      </c>
      <c r="AO78" s="155">
        <f t="shared" ref="AO78" si="103">SUM(AO73:AO77)</f>
        <v>-377134</v>
      </c>
      <c r="AP78" s="155">
        <f t="shared" ref="AP78:AQ78" si="104">SUM(AP73:AP77)</f>
        <v>2620177</v>
      </c>
      <c r="AQ78" s="155">
        <f t="shared" si="104"/>
        <v>23840032</v>
      </c>
      <c r="AR78" s="155">
        <f t="shared" ref="AR78:AS78" si="105">SUM(AR73:AR77)</f>
        <v>2602748</v>
      </c>
      <c r="AS78" s="155">
        <f t="shared" si="105"/>
        <v>-26492508</v>
      </c>
      <c r="AT78" s="297">
        <f>IF(AT77="N/A","N/A",SUM(AT73:AT77))</f>
        <v>21298712</v>
      </c>
      <c r="AU78" s="297">
        <f>IF(AU77="N/A","N/A",SUM(AU73:AU77))</f>
        <v>-2907154</v>
      </c>
      <c r="AV78" s="297">
        <f>IF(AV77="N/A","N/A",SUM(AV73:AV77))</f>
        <v>-859283</v>
      </c>
      <c r="AW78" s="325"/>
      <c r="AX78" s="163"/>
      <c r="AY78" s="224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2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114">
        <f t="shared" ref="W80:X80" si="109">W94-W87</f>
        <v>44322443.07</v>
      </c>
      <c r="X80" s="114">
        <f t="shared" si="109"/>
        <v>56325289.210000001</v>
      </c>
      <c r="Y80" s="287">
        <v>62804000</v>
      </c>
      <c r="Z80" s="115">
        <v>27280256</v>
      </c>
      <c r="AA80" s="236">
        <f>IF(ISERROR((O80-C80)/C80)=TRUE,0,(O80-C80)/C80)</f>
        <v>8.0535883145885931E-2</v>
      </c>
      <c r="AB80" s="237">
        <f t="shared" ref="AB80:AB85" si="110">IF(ISERROR((P80-D80)/D80)=TRUE,0,(P80-D80)/D80)</f>
        <v>0.20964607150876929</v>
      </c>
      <c r="AC80" s="238">
        <f t="shared" ref="AC80:AJ85" si="111">IF(ISERROR((Q80-E80)/E80)=TRUE,0,(Q80-E80)/E80)</f>
        <v>0.18012125343673971</v>
      </c>
      <c r="AD80" s="238">
        <f t="shared" si="111"/>
        <v>0.16590376733942355</v>
      </c>
      <c r="AE80" s="238">
        <f t="shared" si="111"/>
        <v>0.29976193214602714</v>
      </c>
      <c r="AF80" s="238">
        <f t="shared" si="111"/>
        <v>0.20543772818684963</v>
      </c>
      <c r="AG80" s="238">
        <f t="shared" si="111"/>
        <v>0.18738188750052592</v>
      </c>
      <c r="AH80" s="238">
        <f t="shared" si="111"/>
        <v>9.10235008643136E-2</v>
      </c>
      <c r="AI80" s="238">
        <f t="shared" si="111"/>
        <v>0.18160493065537442</v>
      </c>
      <c r="AJ80" s="238">
        <f t="shared" si="111"/>
        <v>0.11240875159065024</v>
      </c>
      <c r="AK80" s="309"/>
      <c r="AL80" s="206"/>
      <c r="AM80" s="38">
        <f t="shared" ref="AM80" si="112">O80-C80</f>
        <v>3573735.299999997</v>
      </c>
      <c r="AN80" s="116">
        <f t="shared" ref="AN80:AN84" si="113">P80-D80</f>
        <v>7981843.4800000042</v>
      </c>
      <c r="AO80" s="117">
        <f t="shared" ref="AO80:AV84" si="114">Q80-E80</f>
        <v>6888638.5700000003</v>
      </c>
      <c r="AP80" s="117">
        <f t="shared" si="114"/>
        <v>6285251.3200000003</v>
      </c>
      <c r="AQ80" s="117">
        <f t="shared" si="114"/>
        <v>16859448.259999998</v>
      </c>
      <c r="AR80" s="117">
        <f t="shared" si="114"/>
        <v>13226322.329999998</v>
      </c>
      <c r="AS80" s="117">
        <f t="shared" si="114"/>
        <v>9625126.8100000024</v>
      </c>
      <c r="AT80" s="117">
        <f t="shared" si="114"/>
        <v>4145886.9900000021</v>
      </c>
      <c r="AU80" s="117">
        <f t="shared" si="114"/>
        <v>6812068.8999999985</v>
      </c>
      <c r="AV80" s="117">
        <f t="shared" si="114"/>
        <v>5691662.7400000021</v>
      </c>
      <c r="AW80" s="326"/>
      <c r="AX80" s="118"/>
      <c r="AY80" s="182">
        <f>AY94</f>
        <v>27280256</v>
      </c>
    </row>
    <row r="81" spans="1:51" s="41" customFormat="1" x14ac:dyDescent="0.35">
      <c r="A81" s="172"/>
      <c r="B81" s="42" t="s">
        <v>31</v>
      </c>
      <c r="C81" s="113">
        <f t="shared" ref="C81:S81" si="115">C95-C88</f>
        <v>3187133.96</v>
      </c>
      <c r="D81" s="114">
        <f t="shared" si="115"/>
        <v>2762205.04</v>
      </c>
      <c r="E81" s="114">
        <f t="shared" si="115"/>
        <v>2625358.66</v>
      </c>
      <c r="F81" s="114">
        <f t="shared" si="115"/>
        <v>2541588</v>
      </c>
      <c r="G81" s="114">
        <f t="shared" si="115"/>
        <v>3401152.47</v>
      </c>
      <c r="H81" s="114">
        <f t="shared" si="115"/>
        <v>3867695.86</v>
      </c>
      <c r="I81" s="114">
        <f t="shared" si="115"/>
        <v>3181668.23</v>
      </c>
      <c r="J81" s="114">
        <f t="shared" si="115"/>
        <v>3012556.78</v>
      </c>
      <c r="K81" s="114">
        <f t="shared" si="115"/>
        <v>2819368.86</v>
      </c>
      <c r="L81" s="114">
        <f t="shared" si="115"/>
        <v>3579086.74</v>
      </c>
      <c r="M81" s="114">
        <f t="shared" si="115"/>
        <v>3927040.33</v>
      </c>
      <c r="N81" s="115">
        <f t="shared" si="115"/>
        <v>3060084.6</v>
      </c>
      <c r="O81" s="113">
        <f t="shared" si="115"/>
        <v>2983590.79</v>
      </c>
      <c r="P81" s="182">
        <f t="shared" si="115"/>
        <v>2834116.53</v>
      </c>
      <c r="Q81" s="225">
        <f t="shared" si="115"/>
        <v>2685953.45</v>
      </c>
      <c r="R81" s="266">
        <f t="shared" si="115"/>
        <v>2702589.92</v>
      </c>
      <c r="S81" s="114">
        <f t="shared" si="115"/>
        <v>3896457.52</v>
      </c>
      <c r="T81" s="114">
        <f t="shared" ref="T81:V81" si="116">T95-T88</f>
        <v>4138158.99</v>
      </c>
      <c r="U81" s="114">
        <f t="shared" si="116"/>
        <v>3389980.37</v>
      </c>
      <c r="V81" s="114">
        <f t="shared" si="116"/>
        <v>2445322</v>
      </c>
      <c r="W81" s="114">
        <f t="shared" ref="W81:X81" si="117">W95-W88</f>
        <v>2365664.44</v>
      </c>
      <c r="X81" s="114">
        <f t="shared" si="117"/>
        <v>2849422.43</v>
      </c>
      <c r="Y81" s="287">
        <v>3419626</v>
      </c>
      <c r="Z81" s="115">
        <v>1490174</v>
      </c>
      <c r="AA81" s="236">
        <f t="shared" ref="AA81:AA85" si="118">IF(ISERROR((O81-C81)/C81)=TRUE,0,(O81-C81)/C81)</f>
        <v>-6.3864014677312134E-2</v>
      </c>
      <c r="AB81" s="237">
        <f t="shared" si="110"/>
        <v>2.6034088331110913E-2</v>
      </c>
      <c r="AC81" s="238">
        <f t="shared" si="111"/>
        <v>2.3080575969761034E-2</v>
      </c>
      <c r="AD81" s="238">
        <f t="shared" si="111"/>
        <v>6.3346978345821564E-2</v>
      </c>
      <c r="AE81" s="238">
        <f t="shared" si="111"/>
        <v>0.14562859335735684</v>
      </c>
      <c r="AF81" s="238">
        <f t="shared" si="111"/>
        <v>6.9928748223755208E-2</v>
      </c>
      <c r="AG81" s="238">
        <f t="shared" si="111"/>
        <v>6.5472615288992633E-2</v>
      </c>
      <c r="AH81" s="238">
        <f t="shared" si="111"/>
        <v>-0.18829015398674073</v>
      </c>
      <c r="AI81" s="238">
        <f t="shared" si="111"/>
        <v>-0.16092410838360466</v>
      </c>
      <c r="AJ81" s="238">
        <f t="shared" si="111"/>
        <v>-0.20386885342711755</v>
      </c>
      <c r="AK81" s="309"/>
      <c r="AL81" s="206"/>
      <c r="AM81" s="38">
        <f t="shared" si="78"/>
        <v>-203543.16999999993</v>
      </c>
      <c r="AN81" s="116">
        <f t="shared" si="113"/>
        <v>71911.489999999758</v>
      </c>
      <c r="AO81" s="117">
        <f t="shared" si="114"/>
        <v>60594.790000000037</v>
      </c>
      <c r="AP81" s="117">
        <f t="shared" si="114"/>
        <v>161001.91999999993</v>
      </c>
      <c r="AQ81" s="117">
        <f t="shared" si="114"/>
        <v>495305.04999999981</v>
      </c>
      <c r="AR81" s="117">
        <f t="shared" si="114"/>
        <v>270463.13000000035</v>
      </c>
      <c r="AS81" s="117">
        <f t="shared" si="114"/>
        <v>208312.14000000013</v>
      </c>
      <c r="AT81" s="117">
        <f t="shared" si="114"/>
        <v>-567234.7799999998</v>
      </c>
      <c r="AU81" s="117">
        <f t="shared" si="114"/>
        <v>-453704.41999999993</v>
      </c>
      <c r="AV81" s="117">
        <f t="shared" si="114"/>
        <v>-729664.31</v>
      </c>
      <c r="AW81" s="326"/>
      <c r="AX81" s="118"/>
      <c r="AY81" s="182">
        <f t="shared" ref="AY81:AY85" si="119">AY95</f>
        <v>1490174</v>
      </c>
    </row>
    <row r="82" spans="1:51" s="41" customFormat="1" x14ac:dyDescent="0.35">
      <c r="A82" s="172"/>
      <c r="B82" s="42" t="s">
        <v>32</v>
      </c>
      <c r="C82" s="113">
        <f t="shared" ref="C82:S82" si="120">C96-C89</f>
        <v>10605548.630000001</v>
      </c>
      <c r="D82" s="114">
        <f t="shared" si="120"/>
        <v>9376827.6500000004</v>
      </c>
      <c r="E82" s="114">
        <f t="shared" si="120"/>
        <v>8898496.5800000001</v>
      </c>
      <c r="F82" s="114">
        <f t="shared" si="120"/>
        <v>8692860.4700000007</v>
      </c>
      <c r="G82" s="114">
        <f t="shared" si="120"/>
        <v>10834756.16</v>
      </c>
      <c r="H82" s="114">
        <f t="shared" si="120"/>
        <v>11716207.470000001</v>
      </c>
      <c r="I82" s="114">
        <f t="shared" si="120"/>
        <v>10466145.82</v>
      </c>
      <c r="J82" s="114">
        <f t="shared" si="120"/>
        <v>9951257.9900000002</v>
      </c>
      <c r="K82" s="114">
        <f t="shared" si="120"/>
        <v>8285225.3700000001</v>
      </c>
      <c r="L82" s="114">
        <f t="shared" si="120"/>
        <v>10537433.369999999</v>
      </c>
      <c r="M82" s="114">
        <f t="shared" si="120"/>
        <v>12399888.699999999</v>
      </c>
      <c r="N82" s="115">
        <f t="shared" si="120"/>
        <v>10285812.73</v>
      </c>
      <c r="O82" s="113">
        <f t="shared" si="120"/>
        <v>10603918.41</v>
      </c>
      <c r="P82" s="182">
        <f t="shared" si="120"/>
        <v>9293257.5700000003</v>
      </c>
      <c r="Q82" s="225">
        <f t="shared" si="120"/>
        <v>8208391.1699999999</v>
      </c>
      <c r="R82" s="266">
        <f t="shared" si="120"/>
        <v>8286830.6299999999</v>
      </c>
      <c r="S82" s="114">
        <f t="shared" si="120"/>
        <v>11456691.17</v>
      </c>
      <c r="T82" s="114">
        <f t="shared" ref="T82:V82" si="121">T96-T89</f>
        <v>12423744.49</v>
      </c>
      <c r="U82" s="114">
        <f t="shared" si="121"/>
        <v>11756769.68</v>
      </c>
      <c r="V82" s="114">
        <f t="shared" si="121"/>
        <v>10679247</v>
      </c>
      <c r="W82" s="114">
        <f t="shared" ref="W82:X82" si="122">W96-W89</f>
        <v>8761319.5600000005</v>
      </c>
      <c r="X82" s="114">
        <f t="shared" si="122"/>
        <v>10723044.75</v>
      </c>
      <c r="Y82" s="287">
        <v>11296775</v>
      </c>
      <c r="Z82" s="115">
        <v>5834964</v>
      </c>
      <c r="AA82" s="236">
        <f t="shared" si="118"/>
        <v>-1.5371387722359353E-4</v>
      </c>
      <c r="AB82" s="237">
        <f t="shared" si="110"/>
        <v>-8.9124043993706204E-3</v>
      </c>
      <c r="AC82" s="238">
        <f t="shared" si="111"/>
        <v>-7.755303424525227E-2</v>
      </c>
      <c r="AD82" s="238">
        <f t="shared" si="111"/>
        <v>-4.6708427151367901E-2</v>
      </c>
      <c r="AE82" s="238">
        <f t="shared" si="111"/>
        <v>5.7401846503576485E-2</v>
      </c>
      <c r="AF82" s="238">
        <f t="shared" si="111"/>
        <v>6.0389594654386869E-2</v>
      </c>
      <c r="AG82" s="238">
        <f t="shared" si="111"/>
        <v>0.12331414851240811</v>
      </c>
      <c r="AH82" s="238">
        <f t="shared" si="111"/>
        <v>7.3155475491797572E-2</v>
      </c>
      <c r="AI82" s="238">
        <f t="shared" si="111"/>
        <v>5.7463034345920323E-2</v>
      </c>
      <c r="AJ82" s="238">
        <f t="shared" si="111"/>
        <v>1.7614477214957784E-2</v>
      </c>
      <c r="AK82" s="309"/>
      <c r="AL82" s="206"/>
      <c r="AM82" s="38">
        <f t="shared" si="78"/>
        <v>-1630.2200000006706</v>
      </c>
      <c r="AN82" s="116">
        <f t="shared" si="113"/>
        <v>-83570.080000000075</v>
      </c>
      <c r="AO82" s="117">
        <f t="shared" si="114"/>
        <v>-690105.41000000015</v>
      </c>
      <c r="AP82" s="117">
        <f t="shared" si="114"/>
        <v>-406029.84000000078</v>
      </c>
      <c r="AQ82" s="117">
        <f t="shared" si="114"/>
        <v>621935.00999999978</v>
      </c>
      <c r="AR82" s="117">
        <f t="shared" si="114"/>
        <v>707537.01999999955</v>
      </c>
      <c r="AS82" s="117">
        <f t="shared" si="114"/>
        <v>1290623.8599999994</v>
      </c>
      <c r="AT82" s="117">
        <f t="shared" si="114"/>
        <v>727989.00999999978</v>
      </c>
      <c r="AU82" s="117">
        <f t="shared" si="114"/>
        <v>476094.19000000041</v>
      </c>
      <c r="AV82" s="117">
        <f t="shared" si="114"/>
        <v>185611.38000000082</v>
      </c>
      <c r="AW82" s="326"/>
      <c r="AX82" s="118"/>
      <c r="AY82" s="182">
        <f t="shared" si="119"/>
        <v>5834964</v>
      </c>
    </row>
    <row r="83" spans="1:51" s="41" customFormat="1" x14ac:dyDescent="0.35">
      <c r="A83" s="172"/>
      <c r="B83" s="42" t="s">
        <v>33</v>
      </c>
      <c r="C83" s="113">
        <f t="shared" ref="C83:S83" si="123">C97-C90</f>
        <v>18614726.379999999</v>
      </c>
      <c r="D83" s="114">
        <f t="shared" si="123"/>
        <v>16886604.93</v>
      </c>
      <c r="E83" s="114">
        <f t="shared" si="123"/>
        <v>16085408.449999999</v>
      </c>
      <c r="F83" s="114">
        <f t="shared" si="123"/>
        <v>15733169.99</v>
      </c>
      <c r="G83" s="114">
        <f t="shared" si="123"/>
        <v>21967358.530000001</v>
      </c>
      <c r="H83" s="114">
        <f t="shared" si="123"/>
        <v>18540175.41</v>
      </c>
      <c r="I83" s="114">
        <f t="shared" si="123"/>
        <v>18302020.050000001</v>
      </c>
      <c r="J83" s="114">
        <f t="shared" si="123"/>
        <v>17012211.010000002</v>
      </c>
      <c r="K83" s="114">
        <f t="shared" si="123"/>
        <v>13289222.32</v>
      </c>
      <c r="L83" s="114">
        <f t="shared" si="123"/>
        <v>16360559.970000001</v>
      </c>
      <c r="M83" s="114">
        <f t="shared" si="123"/>
        <v>19931449.969999999</v>
      </c>
      <c r="N83" s="115">
        <f t="shared" si="123"/>
        <v>16850376.280000001</v>
      </c>
      <c r="O83" s="113">
        <f t="shared" si="123"/>
        <v>16804216.559999999</v>
      </c>
      <c r="P83" s="182">
        <f t="shared" si="123"/>
        <v>15505898.09</v>
      </c>
      <c r="Q83" s="225">
        <f t="shared" si="123"/>
        <v>14747466.119999999</v>
      </c>
      <c r="R83" s="266">
        <f t="shared" si="123"/>
        <v>15332969.779999999</v>
      </c>
      <c r="S83" s="114">
        <f t="shared" si="123"/>
        <v>18194701.399999999</v>
      </c>
      <c r="T83" s="114">
        <f t="shared" ref="T83:V83" si="124">T97-T90</f>
        <v>22313534.690000001</v>
      </c>
      <c r="U83" s="114">
        <f t="shared" si="124"/>
        <v>24810672.59</v>
      </c>
      <c r="V83" s="114">
        <f t="shared" si="124"/>
        <v>17948093</v>
      </c>
      <c r="W83" s="114">
        <f t="shared" ref="W83:X83" si="125">W97-W90</f>
        <v>14165995.039999999</v>
      </c>
      <c r="X83" s="114">
        <f t="shared" si="125"/>
        <v>18591808.760000002</v>
      </c>
      <c r="Y83" s="287">
        <v>17921418</v>
      </c>
      <c r="Z83" s="115">
        <v>10559590</v>
      </c>
      <c r="AA83" s="236">
        <f t="shared" si="118"/>
        <v>-9.7262231151850023E-2</v>
      </c>
      <c r="AB83" s="237">
        <f t="shared" si="110"/>
        <v>-8.17634359140538E-2</v>
      </c>
      <c r="AC83" s="238">
        <f t="shared" si="111"/>
        <v>-8.3177392365190464E-2</v>
      </c>
      <c r="AD83" s="238">
        <f t="shared" si="111"/>
        <v>-2.543671810921563E-2</v>
      </c>
      <c r="AE83" s="238">
        <f t="shared" si="111"/>
        <v>-0.17173922503462699</v>
      </c>
      <c r="AF83" s="238">
        <f t="shared" si="111"/>
        <v>0.2035233861900124</v>
      </c>
      <c r="AG83" s="238">
        <f t="shared" si="111"/>
        <v>0.35562481749111619</v>
      </c>
      <c r="AH83" s="238">
        <f t="shared" si="111"/>
        <v>5.501236667296653E-2</v>
      </c>
      <c r="AI83" s="238">
        <f t="shared" si="111"/>
        <v>6.5976224860086377E-2</v>
      </c>
      <c r="AJ83" s="238">
        <f t="shared" si="111"/>
        <v>0.13637973236193582</v>
      </c>
      <c r="AK83" s="309"/>
      <c r="AL83" s="206"/>
      <c r="AM83" s="38">
        <f t="shared" si="78"/>
        <v>-1810509.8200000003</v>
      </c>
      <c r="AN83" s="116">
        <f t="shared" si="113"/>
        <v>-1380706.8399999999</v>
      </c>
      <c r="AO83" s="117">
        <f t="shared" si="114"/>
        <v>-1337942.33</v>
      </c>
      <c r="AP83" s="117">
        <f t="shared" si="114"/>
        <v>-400200.21000000089</v>
      </c>
      <c r="AQ83" s="117">
        <f t="shared" si="114"/>
        <v>-3772657.1300000027</v>
      </c>
      <c r="AR83" s="117">
        <f t="shared" si="114"/>
        <v>3773359.2800000012</v>
      </c>
      <c r="AS83" s="117">
        <f t="shared" si="114"/>
        <v>6508652.5399999991</v>
      </c>
      <c r="AT83" s="117">
        <f t="shared" si="114"/>
        <v>935881.98999999836</v>
      </c>
      <c r="AU83" s="117">
        <f t="shared" si="114"/>
        <v>876772.71999999881</v>
      </c>
      <c r="AV83" s="117">
        <f t="shared" si="114"/>
        <v>2231248.790000001</v>
      </c>
      <c r="AW83" s="326"/>
      <c r="AX83" s="118"/>
      <c r="AY83" s="182">
        <f t="shared" si="119"/>
        <v>10559590</v>
      </c>
    </row>
    <row r="84" spans="1:51" s="41" customFormat="1" x14ac:dyDescent="0.35">
      <c r="A84" s="172"/>
      <c r="B84" s="42" t="s">
        <v>34</v>
      </c>
      <c r="C84" s="113">
        <f t="shared" ref="C84:S84" si="126">C98-C91</f>
        <v>22899445.559999999</v>
      </c>
      <c r="D84" s="114">
        <f t="shared" si="126"/>
        <v>22100771.300000001</v>
      </c>
      <c r="E84" s="114">
        <f t="shared" si="126"/>
        <v>20209300.030000001</v>
      </c>
      <c r="F84" s="114">
        <f t="shared" si="126"/>
        <v>19094126.75</v>
      </c>
      <c r="G84" s="114">
        <f t="shared" si="126"/>
        <v>22106031.100000001</v>
      </c>
      <c r="H84" s="114">
        <f t="shared" si="126"/>
        <v>23107732.219999999</v>
      </c>
      <c r="I84" s="114">
        <f t="shared" si="126"/>
        <v>22000690.870000001</v>
      </c>
      <c r="J84" s="114">
        <f t="shared" si="126"/>
        <v>22949413.620000001</v>
      </c>
      <c r="K84" s="114">
        <f t="shared" si="126"/>
        <v>17336710.210000001</v>
      </c>
      <c r="L84" s="114">
        <f t="shared" si="126"/>
        <v>20539158.289999999</v>
      </c>
      <c r="M84" s="114">
        <f t="shared" si="126"/>
        <v>23641441.850000001</v>
      </c>
      <c r="N84" s="115">
        <f t="shared" si="126"/>
        <v>19373090.300000001</v>
      </c>
      <c r="O84" s="113">
        <f t="shared" si="126"/>
        <v>18272204.920000002</v>
      </c>
      <c r="P84" s="182">
        <f t="shared" si="126"/>
        <v>19983751.940000001</v>
      </c>
      <c r="Q84" s="225">
        <f t="shared" si="126"/>
        <v>18310514.149999999</v>
      </c>
      <c r="R84" s="266">
        <f t="shared" si="126"/>
        <v>23677033.870000001</v>
      </c>
      <c r="S84" s="114">
        <f t="shared" si="126"/>
        <v>22519364.93</v>
      </c>
      <c r="T84" s="114">
        <f t="shared" ref="T84:V84" si="127">T98-T91</f>
        <v>23905833.93</v>
      </c>
      <c r="U84" s="114">
        <f t="shared" si="127"/>
        <v>24098687.870000001</v>
      </c>
      <c r="V84" s="114">
        <f t="shared" si="127"/>
        <v>20197865</v>
      </c>
      <c r="W84" s="114">
        <f t="shared" ref="W84:X84" si="128">W98-W91</f>
        <v>19120369.449999999</v>
      </c>
      <c r="X84" s="114">
        <f t="shared" si="128"/>
        <v>25237484.879999999</v>
      </c>
      <c r="Y84" s="287">
        <v>21177655</v>
      </c>
      <c r="Z84" s="115">
        <v>12873994</v>
      </c>
      <c r="AA84" s="236">
        <f t="shared" si="118"/>
        <v>-0.20206780237870514</v>
      </c>
      <c r="AB84" s="237">
        <f t="shared" si="110"/>
        <v>-9.5789388128730113E-2</v>
      </c>
      <c r="AC84" s="238">
        <f t="shared" si="111"/>
        <v>-9.3956043860070421E-2</v>
      </c>
      <c r="AD84" s="238">
        <f t="shared" si="111"/>
        <v>0.24001658625210504</v>
      </c>
      <c r="AE84" s="238">
        <f t="shared" si="111"/>
        <v>1.8697785601142946E-2</v>
      </c>
      <c r="AF84" s="238">
        <f t="shared" si="111"/>
        <v>3.4538296636016708E-2</v>
      </c>
      <c r="AG84" s="238">
        <f t="shared" si="111"/>
        <v>9.5360505376711382E-2</v>
      </c>
      <c r="AH84" s="238">
        <f t="shared" si="111"/>
        <v>-0.11989624944500002</v>
      </c>
      <c r="AI84" s="238">
        <f t="shared" si="111"/>
        <v>0.1028833739731754</v>
      </c>
      <c r="AJ84" s="238">
        <f t="shared" si="111"/>
        <v>0.22874971426105115</v>
      </c>
      <c r="AK84" s="309"/>
      <c r="AL84" s="206"/>
      <c r="AM84" s="38">
        <f t="shared" si="78"/>
        <v>-4627240.6399999969</v>
      </c>
      <c r="AN84" s="116">
        <f t="shared" si="113"/>
        <v>-2117019.3599999994</v>
      </c>
      <c r="AO84" s="117">
        <f t="shared" si="114"/>
        <v>-1898785.8800000027</v>
      </c>
      <c r="AP84" s="117">
        <f t="shared" si="114"/>
        <v>4582907.120000001</v>
      </c>
      <c r="AQ84" s="117">
        <f t="shared" si="114"/>
        <v>413333.82999999821</v>
      </c>
      <c r="AR84" s="117">
        <f t="shared" si="114"/>
        <v>798101.71000000089</v>
      </c>
      <c r="AS84" s="117">
        <f t="shared" si="114"/>
        <v>2097997</v>
      </c>
      <c r="AT84" s="117">
        <f t="shared" si="114"/>
        <v>-2751548.620000001</v>
      </c>
      <c r="AU84" s="117">
        <f t="shared" si="114"/>
        <v>1783659.2399999984</v>
      </c>
      <c r="AV84" s="117">
        <f t="shared" si="114"/>
        <v>4698326.59</v>
      </c>
      <c r="AW84" s="326"/>
      <c r="AX84" s="118"/>
      <c r="AY84" s="182">
        <f t="shared" si="119"/>
        <v>12873994</v>
      </c>
    </row>
    <row r="85" spans="1:51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P85" si="129">SUM(D80:D84)</f>
        <v>89199354.539999992</v>
      </c>
      <c r="E85" s="152">
        <f t="shared" si="129"/>
        <v>86063015.379999995</v>
      </c>
      <c r="F85" s="152">
        <f t="shared" si="129"/>
        <v>83946667.420000002</v>
      </c>
      <c r="G85" s="152">
        <f t="shared" si="129"/>
        <v>114552091.13</v>
      </c>
      <c r="H85" s="152">
        <f t="shared" si="129"/>
        <v>121612985.95999999</v>
      </c>
      <c r="I85" s="152">
        <f t="shared" si="129"/>
        <v>105316892.01000001</v>
      </c>
      <c r="J85" s="152">
        <f t="shared" si="129"/>
        <v>98472874.410000011</v>
      </c>
      <c r="K85" s="152">
        <f t="shared" si="129"/>
        <v>79240900.930000007</v>
      </c>
      <c r="L85" s="152">
        <f t="shared" si="129"/>
        <v>101649864.84</v>
      </c>
      <c r="M85" s="152">
        <f t="shared" si="129"/>
        <v>120867316.74000001</v>
      </c>
      <c r="N85" s="154">
        <f t="shared" si="129"/>
        <v>94685630.010000005</v>
      </c>
      <c r="O85" s="151">
        <f t="shared" si="129"/>
        <v>96612113.25</v>
      </c>
      <c r="P85" s="199">
        <f t="shared" si="129"/>
        <v>93671813.230000004</v>
      </c>
      <c r="Q85" s="199">
        <f t="shared" si="129"/>
        <v>89085415.120000005</v>
      </c>
      <c r="R85" s="260">
        <f t="shared" si="129"/>
        <v>94169597.730000004</v>
      </c>
      <c r="S85" s="152">
        <f t="shared" si="129"/>
        <v>129169456.15000001</v>
      </c>
      <c r="T85" s="152">
        <f t="shared" ref="T85:V85" si="130">SUM(T80:T84)</f>
        <v>140388769.42999998</v>
      </c>
      <c r="U85" s="152">
        <f t="shared" si="130"/>
        <v>125047604.36000001</v>
      </c>
      <c r="V85" s="152">
        <f t="shared" si="130"/>
        <v>100963849</v>
      </c>
      <c r="W85" s="152">
        <f t="shared" ref="W85:X85" si="131">SUM(W80:W84)</f>
        <v>88735791.560000002</v>
      </c>
      <c r="X85" s="152">
        <f t="shared" si="131"/>
        <v>113727050.03</v>
      </c>
      <c r="Y85" s="288">
        <v>116619474</v>
      </c>
      <c r="Z85" s="154">
        <v>58038978</v>
      </c>
      <c r="AA85" s="240">
        <f t="shared" si="118"/>
        <v>-3.0790012716306756E-2</v>
      </c>
      <c r="AB85" s="241">
        <f t="shared" si="110"/>
        <v>5.0140034230790442E-2</v>
      </c>
      <c r="AC85" s="242">
        <f t="shared" si="111"/>
        <v>3.5118450436055472E-2</v>
      </c>
      <c r="AD85" s="242">
        <f t="shared" si="111"/>
        <v>0.12177887013492598</v>
      </c>
      <c r="AE85" s="242">
        <f t="shared" si="111"/>
        <v>0.1276045236346792</v>
      </c>
      <c r="AF85" s="242">
        <f t="shared" si="111"/>
        <v>0.15438962641847778</v>
      </c>
      <c r="AG85" s="242">
        <f t="shared" si="111"/>
        <v>0.18734613197782696</v>
      </c>
      <c r="AH85" s="242">
        <f t="shared" si="111"/>
        <v>2.5296048327264304E-2</v>
      </c>
      <c r="AI85" s="242">
        <f t="shared" si="111"/>
        <v>0.11982310295017483</v>
      </c>
      <c r="AJ85" s="242">
        <f t="shared" si="111"/>
        <v>0.11881162074351852</v>
      </c>
      <c r="AK85" s="310"/>
      <c r="AL85" s="251"/>
      <c r="AM85" s="153">
        <f t="shared" si="102"/>
        <v>-3069188.5500000007</v>
      </c>
      <c r="AN85" s="155">
        <f t="shared" si="129"/>
        <v>4472458.6900000051</v>
      </c>
      <c r="AO85" s="156">
        <f t="shared" si="129"/>
        <v>3022399.7399999974</v>
      </c>
      <c r="AP85" s="156">
        <f t="shared" si="129"/>
        <v>10222930.309999999</v>
      </c>
      <c r="AQ85" s="156">
        <f t="shared" ref="AQ85:AR85" si="132">SUM(AQ80:AQ84)</f>
        <v>14617365.019999996</v>
      </c>
      <c r="AR85" s="156">
        <f t="shared" si="132"/>
        <v>18775783.469999999</v>
      </c>
      <c r="AS85" s="156">
        <f t="shared" ref="AS85:AT85" si="133">SUM(AS80:AS84)</f>
        <v>19730712.350000001</v>
      </c>
      <c r="AT85" s="156">
        <f t="shared" si="133"/>
        <v>2490974.59</v>
      </c>
      <c r="AU85" s="156">
        <f t="shared" ref="AU85:AV85" si="134">SUM(AU80:AU84)</f>
        <v>9494890.6299999952</v>
      </c>
      <c r="AV85" s="156">
        <f t="shared" si="134"/>
        <v>12077185.190000003</v>
      </c>
      <c r="AW85" s="327"/>
      <c r="AX85" s="157"/>
      <c r="AY85" s="261">
        <f t="shared" si="119"/>
        <v>58038978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2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09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6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09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6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09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6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09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6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09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6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7"/>
      <c r="AX92" s="157"/>
      <c r="AY92" s="260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2"/>
      <c r="AX93" s="56"/>
      <c r="AY93" s="53"/>
    </row>
    <row r="94" spans="1:51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115">
        <v>27280256</v>
      </c>
      <c r="AA94" s="236">
        <f>IF(ISERROR((O94-C94)/C94)=TRUE,0,(O94-C94)/C94)</f>
        <v>8.0535883145885931E-2</v>
      </c>
      <c r="AB94" s="237">
        <f t="shared" ref="AB94:AB99" si="135">IF(ISERROR((P94-D94)/D94)=TRUE,0,(P94-D94)/D94)</f>
        <v>0.20964607150876929</v>
      </c>
      <c r="AC94" s="238">
        <f t="shared" ref="AC94:AJ99" si="136">IF(ISERROR((Q94-E94)/E94)=TRUE,0,(Q94-E94)/E94)</f>
        <v>0.18012125343673971</v>
      </c>
      <c r="AD94" s="238">
        <f t="shared" si="136"/>
        <v>0.16590376733942355</v>
      </c>
      <c r="AE94" s="238">
        <f t="shared" si="136"/>
        <v>0.29976193214602714</v>
      </c>
      <c r="AF94" s="238">
        <f t="shared" si="136"/>
        <v>0.20543772818684963</v>
      </c>
      <c r="AG94" s="238">
        <f t="shared" si="136"/>
        <v>0.18738188750052592</v>
      </c>
      <c r="AH94" s="238">
        <f t="shared" si="136"/>
        <v>9.10235008643136E-2</v>
      </c>
      <c r="AI94" s="238">
        <f t="shared" si="136"/>
        <v>0.18160493065537442</v>
      </c>
      <c r="AJ94" s="238">
        <f t="shared" si="136"/>
        <v>0.11240875159065024</v>
      </c>
      <c r="AK94" s="309"/>
      <c r="AL94" s="206"/>
      <c r="AM94" s="38">
        <f t="shared" ref="AM94" si="137">O94-C94</f>
        <v>3573735.299999997</v>
      </c>
      <c r="AN94" s="72">
        <f t="shared" ref="AN94:AN98" si="138">P94-D94</f>
        <v>7981843.4800000042</v>
      </c>
      <c r="AO94" s="73">
        <f t="shared" ref="AO94:AV98" si="139">Q94-E94</f>
        <v>6888638.5700000003</v>
      </c>
      <c r="AP94" s="73">
        <f t="shared" si="139"/>
        <v>6285251.3200000003</v>
      </c>
      <c r="AQ94" s="73">
        <f t="shared" si="139"/>
        <v>16859448.259999998</v>
      </c>
      <c r="AR94" s="73">
        <f t="shared" si="139"/>
        <v>13226322.329999998</v>
      </c>
      <c r="AS94" s="73">
        <f t="shared" si="139"/>
        <v>9625126.8100000024</v>
      </c>
      <c r="AT94" s="73">
        <f t="shared" si="139"/>
        <v>4145886.9900000021</v>
      </c>
      <c r="AU94" s="73">
        <f t="shared" si="139"/>
        <v>6812068.8999999985</v>
      </c>
      <c r="AV94" s="73">
        <f t="shared" si="139"/>
        <v>5691662.7400000021</v>
      </c>
      <c r="AW94" s="328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27280256</v>
      </c>
    </row>
    <row r="95" spans="1:51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115">
        <v>1490174</v>
      </c>
      <c r="AA95" s="236">
        <f t="shared" ref="AA95:AA99" si="140">IF(ISERROR((O95-C95)/C95)=TRUE,0,(O95-C95)/C95)</f>
        <v>-6.3864014677312134E-2</v>
      </c>
      <c r="AB95" s="237">
        <f t="shared" si="135"/>
        <v>2.6034088331110913E-2</v>
      </c>
      <c r="AC95" s="238">
        <f t="shared" si="136"/>
        <v>2.3080575969761034E-2</v>
      </c>
      <c r="AD95" s="238">
        <f t="shared" si="136"/>
        <v>6.3346978345821564E-2</v>
      </c>
      <c r="AE95" s="238">
        <f t="shared" si="136"/>
        <v>0.14562859335735684</v>
      </c>
      <c r="AF95" s="238">
        <f t="shared" si="136"/>
        <v>6.9928748223755208E-2</v>
      </c>
      <c r="AG95" s="238">
        <f t="shared" si="136"/>
        <v>6.5472615288992633E-2</v>
      </c>
      <c r="AH95" s="238">
        <f t="shared" si="136"/>
        <v>-0.18829015398674073</v>
      </c>
      <c r="AI95" s="238">
        <f t="shared" si="136"/>
        <v>-0.16092410838360466</v>
      </c>
      <c r="AJ95" s="238">
        <f t="shared" si="136"/>
        <v>-0.20386885342711755</v>
      </c>
      <c r="AK95" s="309"/>
      <c r="AL95" s="206"/>
      <c r="AM95" s="38">
        <f t="shared" ref="AM95:AM140" si="141">O95-C95</f>
        <v>-203543.16999999993</v>
      </c>
      <c r="AN95" s="72">
        <f t="shared" si="138"/>
        <v>71911.489999999758</v>
      </c>
      <c r="AO95" s="73">
        <f t="shared" si="139"/>
        <v>60594.790000000037</v>
      </c>
      <c r="AP95" s="73">
        <f t="shared" si="139"/>
        <v>161001.91999999993</v>
      </c>
      <c r="AQ95" s="73">
        <f t="shared" si="139"/>
        <v>495305.04999999981</v>
      </c>
      <c r="AR95" s="73">
        <f t="shared" si="139"/>
        <v>270463.13000000035</v>
      </c>
      <c r="AS95" s="73">
        <f t="shared" si="139"/>
        <v>208312.14000000013</v>
      </c>
      <c r="AT95" s="73">
        <f t="shared" si="139"/>
        <v>-567234.7799999998</v>
      </c>
      <c r="AU95" s="73">
        <f t="shared" si="139"/>
        <v>-453704.41999999993</v>
      </c>
      <c r="AV95" s="73">
        <f t="shared" si="139"/>
        <v>-729664.31</v>
      </c>
      <c r="AW95" s="328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1490174</v>
      </c>
    </row>
    <row r="96" spans="1:51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115">
        <v>5834964</v>
      </c>
      <c r="AA96" s="236">
        <f t="shared" si="140"/>
        <v>-1.5371387722359353E-4</v>
      </c>
      <c r="AB96" s="237">
        <f t="shared" si="135"/>
        <v>-8.9124043993706204E-3</v>
      </c>
      <c r="AC96" s="238">
        <f t="shared" si="136"/>
        <v>-7.755303424525227E-2</v>
      </c>
      <c r="AD96" s="238">
        <f t="shared" si="136"/>
        <v>-4.6708427151367901E-2</v>
      </c>
      <c r="AE96" s="238">
        <f t="shared" si="136"/>
        <v>5.7401846503576485E-2</v>
      </c>
      <c r="AF96" s="238">
        <f t="shared" si="136"/>
        <v>6.0389594654386869E-2</v>
      </c>
      <c r="AG96" s="238">
        <f t="shared" si="136"/>
        <v>0.12331414851240811</v>
      </c>
      <c r="AH96" s="238">
        <f t="shared" si="136"/>
        <v>7.3155475491797572E-2</v>
      </c>
      <c r="AI96" s="238">
        <f t="shared" si="136"/>
        <v>5.7463034345920323E-2</v>
      </c>
      <c r="AJ96" s="238">
        <f t="shared" si="136"/>
        <v>1.7614477214957784E-2</v>
      </c>
      <c r="AK96" s="309"/>
      <c r="AL96" s="206"/>
      <c r="AM96" s="38">
        <f t="shared" si="141"/>
        <v>-1630.2200000006706</v>
      </c>
      <c r="AN96" s="72">
        <f t="shared" si="138"/>
        <v>-83570.080000000075</v>
      </c>
      <c r="AO96" s="73">
        <f t="shared" si="139"/>
        <v>-690105.41000000015</v>
      </c>
      <c r="AP96" s="73">
        <f t="shared" si="139"/>
        <v>-406029.84000000078</v>
      </c>
      <c r="AQ96" s="73">
        <f t="shared" si="139"/>
        <v>621935.00999999978</v>
      </c>
      <c r="AR96" s="73">
        <f t="shared" si="139"/>
        <v>707537.01999999955</v>
      </c>
      <c r="AS96" s="73">
        <f t="shared" si="139"/>
        <v>1290623.8599999994</v>
      </c>
      <c r="AT96" s="73">
        <f t="shared" si="139"/>
        <v>727989.00999999978</v>
      </c>
      <c r="AU96" s="73">
        <f t="shared" si="139"/>
        <v>476094.19000000041</v>
      </c>
      <c r="AV96" s="73">
        <f t="shared" si="139"/>
        <v>185611.38000000082</v>
      </c>
      <c r="AW96" s="328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5834964</v>
      </c>
    </row>
    <row r="97" spans="1:51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115">
        <v>10559590</v>
      </c>
      <c r="AA97" s="236">
        <f t="shared" si="140"/>
        <v>-9.7262231151850023E-2</v>
      </c>
      <c r="AB97" s="237">
        <f t="shared" si="135"/>
        <v>-8.17634359140538E-2</v>
      </c>
      <c r="AC97" s="238">
        <f t="shared" si="136"/>
        <v>-8.3177392365190464E-2</v>
      </c>
      <c r="AD97" s="238">
        <f t="shared" si="136"/>
        <v>-2.543671810921563E-2</v>
      </c>
      <c r="AE97" s="238">
        <f t="shared" si="136"/>
        <v>-0.17173922503462699</v>
      </c>
      <c r="AF97" s="238">
        <f t="shared" si="136"/>
        <v>0.2035233861900124</v>
      </c>
      <c r="AG97" s="238">
        <f t="shared" si="136"/>
        <v>0.35562481749111619</v>
      </c>
      <c r="AH97" s="238">
        <f t="shared" si="136"/>
        <v>5.501236667296653E-2</v>
      </c>
      <c r="AI97" s="238">
        <f t="shared" si="136"/>
        <v>6.5976224860086377E-2</v>
      </c>
      <c r="AJ97" s="238">
        <f t="shared" si="136"/>
        <v>0.13637973236193582</v>
      </c>
      <c r="AK97" s="309"/>
      <c r="AL97" s="206"/>
      <c r="AM97" s="38">
        <f t="shared" si="141"/>
        <v>-1810509.8200000003</v>
      </c>
      <c r="AN97" s="72">
        <f t="shared" si="138"/>
        <v>-1380706.8399999999</v>
      </c>
      <c r="AO97" s="73">
        <f t="shared" si="139"/>
        <v>-1337942.33</v>
      </c>
      <c r="AP97" s="73">
        <f t="shared" si="139"/>
        <v>-400200.21000000089</v>
      </c>
      <c r="AQ97" s="73">
        <f t="shared" si="139"/>
        <v>-3772657.1300000027</v>
      </c>
      <c r="AR97" s="73">
        <f t="shared" si="139"/>
        <v>3773359.2800000012</v>
      </c>
      <c r="AS97" s="73">
        <f t="shared" si="139"/>
        <v>6508652.5399999991</v>
      </c>
      <c r="AT97" s="73">
        <f t="shared" si="139"/>
        <v>935881.98999999836</v>
      </c>
      <c r="AU97" s="73">
        <f t="shared" si="139"/>
        <v>876772.71999999881</v>
      </c>
      <c r="AV97" s="73">
        <f t="shared" si="139"/>
        <v>2231248.790000001</v>
      </c>
      <c r="AW97" s="328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10559590</v>
      </c>
    </row>
    <row r="98" spans="1:51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115">
        <v>12873994</v>
      </c>
      <c r="AA98" s="236">
        <f t="shared" si="140"/>
        <v>-0.20206780237870514</v>
      </c>
      <c r="AB98" s="237">
        <f t="shared" si="135"/>
        <v>-9.5789388128730113E-2</v>
      </c>
      <c r="AC98" s="238">
        <f t="shared" si="136"/>
        <v>-9.3956043860070421E-2</v>
      </c>
      <c r="AD98" s="238">
        <f t="shared" si="136"/>
        <v>0.24001658625210504</v>
      </c>
      <c r="AE98" s="238">
        <f t="shared" si="136"/>
        <v>1.8697785601142946E-2</v>
      </c>
      <c r="AF98" s="238">
        <f t="shared" si="136"/>
        <v>3.4538296636016708E-2</v>
      </c>
      <c r="AG98" s="238">
        <f t="shared" si="136"/>
        <v>9.5360505376711382E-2</v>
      </c>
      <c r="AH98" s="238">
        <f t="shared" si="136"/>
        <v>-0.11989624944500002</v>
      </c>
      <c r="AI98" s="238">
        <f t="shared" si="136"/>
        <v>0.1028833739731754</v>
      </c>
      <c r="AJ98" s="238">
        <f t="shared" si="136"/>
        <v>0.22874971426105115</v>
      </c>
      <c r="AK98" s="309"/>
      <c r="AL98" s="206"/>
      <c r="AM98" s="38">
        <f t="shared" si="141"/>
        <v>-4627240.6399999969</v>
      </c>
      <c r="AN98" s="72">
        <f t="shared" si="138"/>
        <v>-2117019.3599999994</v>
      </c>
      <c r="AO98" s="73">
        <f t="shared" si="139"/>
        <v>-1898785.8800000027</v>
      </c>
      <c r="AP98" s="73">
        <f t="shared" si="139"/>
        <v>4582907.120000001</v>
      </c>
      <c r="AQ98" s="73">
        <f t="shared" si="139"/>
        <v>413333.82999999821</v>
      </c>
      <c r="AR98" s="73">
        <f t="shared" si="139"/>
        <v>798101.71000000089</v>
      </c>
      <c r="AS98" s="73">
        <f t="shared" si="139"/>
        <v>2097997</v>
      </c>
      <c r="AT98" s="73">
        <f t="shared" si="139"/>
        <v>-2751548.620000001</v>
      </c>
      <c r="AU98" s="73">
        <f t="shared" si="139"/>
        <v>1783659.2399999984</v>
      </c>
      <c r="AV98" s="73">
        <f t="shared" si="139"/>
        <v>4698326.59</v>
      </c>
      <c r="AW98" s="328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12873994</v>
      </c>
    </row>
    <row r="99" spans="1:51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Y99" si="142">SUM(D94:D98)</f>
        <v>89199354.539999992</v>
      </c>
      <c r="E99" s="145">
        <f t="shared" si="142"/>
        <v>86063015.379999995</v>
      </c>
      <c r="F99" s="145">
        <f t="shared" si="142"/>
        <v>83946667.420000002</v>
      </c>
      <c r="G99" s="145">
        <f t="shared" si="142"/>
        <v>114552091.13</v>
      </c>
      <c r="H99" s="145">
        <f t="shared" si="142"/>
        <v>121612985.95999999</v>
      </c>
      <c r="I99" s="145">
        <f t="shared" si="142"/>
        <v>105316892.01000001</v>
      </c>
      <c r="J99" s="145">
        <f t="shared" si="142"/>
        <v>98472874.410000011</v>
      </c>
      <c r="K99" s="145">
        <f t="shared" si="142"/>
        <v>79240900.930000007</v>
      </c>
      <c r="L99" s="145">
        <f t="shared" si="142"/>
        <v>101649864.84</v>
      </c>
      <c r="M99" s="145">
        <f t="shared" si="142"/>
        <v>120867316.74000001</v>
      </c>
      <c r="N99" s="146">
        <f t="shared" si="142"/>
        <v>94685630.010000005</v>
      </c>
      <c r="O99" s="144">
        <f t="shared" si="142"/>
        <v>96612113.25</v>
      </c>
      <c r="P99" s="145">
        <f t="shared" si="142"/>
        <v>93671813.230000004</v>
      </c>
      <c r="Q99" s="145">
        <f t="shared" si="142"/>
        <v>89085415.120000005</v>
      </c>
      <c r="R99" s="145">
        <f t="shared" si="142"/>
        <v>94169597.730000004</v>
      </c>
      <c r="S99" s="145">
        <f t="shared" si="142"/>
        <v>129169456.15000001</v>
      </c>
      <c r="T99" s="145">
        <f t="shared" si="142"/>
        <v>140388769.42999998</v>
      </c>
      <c r="U99" s="145">
        <f t="shared" si="142"/>
        <v>125047604.36000001</v>
      </c>
      <c r="V99" s="145">
        <f t="shared" si="142"/>
        <v>100963849</v>
      </c>
      <c r="W99" s="145">
        <f t="shared" si="142"/>
        <v>88735791.560000002</v>
      </c>
      <c r="X99" s="145">
        <f t="shared" si="142"/>
        <v>113727050.03</v>
      </c>
      <c r="Y99" s="286">
        <v>116619474</v>
      </c>
      <c r="Z99" s="146">
        <v>58038978</v>
      </c>
      <c r="AA99" s="208">
        <f t="shared" si="140"/>
        <v>-3.0790012716306756E-2</v>
      </c>
      <c r="AB99" s="212">
        <f t="shared" si="135"/>
        <v>5.0140034230790442E-2</v>
      </c>
      <c r="AC99" s="213">
        <f t="shared" si="136"/>
        <v>3.5118450436055472E-2</v>
      </c>
      <c r="AD99" s="213">
        <f t="shared" si="136"/>
        <v>0.12177887013492598</v>
      </c>
      <c r="AE99" s="213">
        <f t="shared" si="136"/>
        <v>0.1276045236346792</v>
      </c>
      <c r="AF99" s="213">
        <f t="shared" si="136"/>
        <v>0.15438962641847778</v>
      </c>
      <c r="AG99" s="213">
        <f t="shared" si="136"/>
        <v>0.18734613197782696</v>
      </c>
      <c r="AH99" s="213">
        <f t="shared" si="136"/>
        <v>2.5296048327264304E-2</v>
      </c>
      <c r="AI99" s="213">
        <f t="shared" si="136"/>
        <v>0.11982310295017483</v>
      </c>
      <c r="AJ99" s="213">
        <f t="shared" si="136"/>
        <v>0.11881162074351852</v>
      </c>
      <c r="AK99" s="303"/>
      <c r="AL99" s="214"/>
      <c r="AM99" s="39">
        <f t="shared" ref="AM99:AM106" si="143">SUM(AM94:AM98)</f>
        <v>-3069188.5500000007</v>
      </c>
      <c r="AN99" s="147">
        <f t="shared" si="142"/>
        <v>4472458.6900000051</v>
      </c>
      <c r="AO99" s="148">
        <f t="shared" si="142"/>
        <v>3022399.7399999974</v>
      </c>
      <c r="AP99" s="148">
        <f t="shared" si="142"/>
        <v>10222930.309999999</v>
      </c>
      <c r="AQ99" s="148">
        <f t="shared" ref="AQ99:AR99" si="144">SUM(AQ94:AQ98)</f>
        <v>14617365.019999996</v>
      </c>
      <c r="AR99" s="148">
        <f t="shared" si="144"/>
        <v>18775783.469999999</v>
      </c>
      <c r="AS99" s="148">
        <f t="shared" ref="AS99:AT99" si="145">SUM(AS94:AS98)</f>
        <v>19730712.350000001</v>
      </c>
      <c r="AT99" s="148">
        <f t="shared" si="145"/>
        <v>2490974.59</v>
      </c>
      <c r="AU99" s="148">
        <f t="shared" ref="AU99:AV99" si="146">SUM(AU94:AU98)</f>
        <v>9494890.6299999952</v>
      </c>
      <c r="AV99" s="148">
        <f t="shared" si="146"/>
        <v>12077185.190000003</v>
      </c>
      <c r="AW99" s="323"/>
      <c r="AX99" s="149"/>
      <c r="AY99" s="39">
        <f t="shared" si="142"/>
        <v>58038978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0"/>
      <c r="AX100" s="112"/>
      <c r="AY100" s="109"/>
    </row>
    <row r="101" spans="1:51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115">
        <v>26436238</v>
      </c>
      <c r="AA101" s="236">
        <f>IF(ISERROR((O101-C101)/C101)=TRUE,0,(O101-C101)/C101)</f>
        <v>2.4553286255689755E-2</v>
      </c>
      <c r="AB101" s="237">
        <f t="shared" ref="AB101:AB106" si="147">IF(ISERROR((P101-D101)/D101)=TRUE,0,(P101-D101)/D101)</f>
        <v>-3.8196150857658685E-3</v>
      </c>
      <c r="AC101" s="238">
        <f t="shared" ref="AC101:AJ106" si="148">IF(ISERROR((Q101-E101)/E101)=TRUE,0,(Q101-E101)/E101)</f>
        <v>4.1147962970401186E-2</v>
      </c>
      <c r="AD101" s="238">
        <f t="shared" si="148"/>
        <v>0.20380112861004779</v>
      </c>
      <c r="AE101" s="238">
        <f t="shared" si="148"/>
        <v>0.18177868415919329</v>
      </c>
      <c r="AF101" s="238">
        <f t="shared" si="148"/>
        <v>0.1339657660253061</v>
      </c>
      <c r="AG101" s="238">
        <f t="shared" si="148"/>
        <v>0.12682390533592902</v>
      </c>
      <c r="AH101" s="238">
        <f t="shared" si="148"/>
        <v>7.1840862121191368E-2</v>
      </c>
      <c r="AI101" s="238">
        <f t="shared" si="148"/>
        <v>0.18222107115106484</v>
      </c>
      <c r="AJ101" s="238">
        <f t="shared" si="148"/>
        <v>4.6833375950931178E-2</v>
      </c>
      <c r="AK101" s="309"/>
      <c r="AL101" s="206"/>
      <c r="AM101" s="38">
        <f t="shared" ref="AM101" si="149">O101-C101</f>
        <v>1170568.9900000021</v>
      </c>
      <c r="AN101" s="72">
        <f t="shared" ref="AN101:AN105" si="150">P101-D101</f>
        <v>-167954.5</v>
      </c>
      <c r="AO101" s="73">
        <f t="shared" ref="AO101:AV105" si="151">Q101-E101</f>
        <v>1680641.25</v>
      </c>
      <c r="AP101" s="73">
        <f t="shared" si="151"/>
        <v>7172537.549999997</v>
      </c>
      <c r="AQ101" s="73">
        <f t="shared" si="151"/>
        <v>7907908.3699999973</v>
      </c>
      <c r="AR101" s="73">
        <f t="shared" si="151"/>
        <v>7804327.549999997</v>
      </c>
      <c r="AS101" s="73">
        <f t="shared" si="151"/>
        <v>7212538.1499999985</v>
      </c>
      <c r="AT101" s="73">
        <f t="shared" si="151"/>
        <v>3591816.1499999985</v>
      </c>
      <c r="AU101" s="73">
        <f t="shared" si="151"/>
        <v>6876234.6999999955</v>
      </c>
      <c r="AV101" s="73">
        <f t="shared" si="151"/>
        <v>2065438.6199999973</v>
      </c>
      <c r="AW101" s="328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26436238</v>
      </c>
    </row>
    <row r="102" spans="1:51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115">
        <v>1266320</v>
      </c>
      <c r="AA102" s="236">
        <f t="shared" ref="AA102:AA106" si="152">IF(ISERROR((O102-C102)/C102)=TRUE,0,(O102-C102)/C102)</f>
        <v>-0.13913514479408604</v>
      </c>
      <c r="AB102" s="237">
        <f t="shared" si="147"/>
        <v>-0.12659989268269492</v>
      </c>
      <c r="AC102" s="238">
        <f t="shared" si="148"/>
        <v>-0.18152977995152952</v>
      </c>
      <c r="AD102" s="238">
        <f t="shared" si="148"/>
        <v>5.5228775956723042E-2</v>
      </c>
      <c r="AE102" s="238">
        <f t="shared" si="148"/>
        <v>1.3052645595855193E-2</v>
      </c>
      <c r="AF102" s="238">
        <f t="shared" si="148"/>
        <v>-5.2595483598422435E-2</v>
      </c>
      <c r="AG102" s="238">
        <f t="shared" si="148"/>
        <v>7.6275748634617252E-2</v>
      </c>
      <c r="AH102" s="238">
        <f t="shared" si="148"/>
        <v>-9.6137879628252418E-2</v>
      </c>
      <c r="AI102" s="238">
        <f t="shared" si="148"/>
        <v>-5.7115690812998998E-2</v>
      </c>
      <c r="AJ102" s="238">
        <f t="shared" si="148"/>
        <v>4.5864294741394199E-3</v>
      </c>
      <c r="AK102" s="309"/>
      <c r="AL102" s="206"/>
      <c r="AM102" s="38">
        <f t="shared" si="141"/>
        <v>-384023.88000000035</v>
      </c>
      <c r="AN102" s="72">
        <f t="shared" si="150"/>
        <v>-343640.2799999998</v>
      </c>
      <c r="AO102" s="73">
        <f t="shared" si="151"/>
        <v>-531079.89000000013</v>
      </c>
      <c r="AP102" s="73">
        <f t="shared" si="151"/>
        <v>126505.20999999996</v>
      </c>
      <c r="AQ102" s="73">
        <f t="shared" si="151"/>
        <v>33076.479999999981</v>
      </c>
      <c r="AR102" s="73">
        <f t="shared" si="151"/>
        <v>-152917.73999999976</v>
      </c>
      <c r="AS102" s="73">
        <f t="shared" si="151"/>
        <v>219391.35000000009</v>
      </c>
      <c r="AT102" s="73">
        <f t="shared" si="151"/>
        <v>-261332.29999999981</v>
      </c>
      <c r="AU102" s="73">
        <f t="shared" si="151"/>
        <v>-115344.2899999998</v>
      </c>
      <c r="AV102" s="73">
        <f t="shared" si="151"/>
        <v>10270.439999999944</v>
      </c>
      <c r="AW102" s="328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1266320</v>
      </c>
    </row>
    <row r="103" spans="1:51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115">
        <v>4887974</v>
      </c>
      <c r="AA103" s="236">
        <f t="shared" si="152"/>
        <v>-0.13362846382541052</v>
      </c>
      <c r="AB103" s="237">
        <f t="shared" si="147"/>
        <v>-0.18207717798560377</v>
      </c>
      <c r="AC103" s="238">
        <f t="shared" si="148"/>
        <v>-0.12751279923225964</v>
      </c>
      <c r="AD103" s="238">
        <f t="shared" si="148"/>
        <v>1.7902121139372874E-2</v>
      </c>
      <c r="AE103" s="238">
        <f t="shared" si="148"/>
        <v>-4.8808466357509522E-3</v>
      </c>
      <c r="AF103" s="238">
        <f t="shared" si="148"/>
        <v>-3.97560678791316E-2</v>
      </c>
      <c r="AG103" s="238">
        <f t="shared" si="148"/>
        <v>0.12551536870882332</v>
      </c>
      <c r="AH103" s="238">
        <f t="shared" si="148"/>
        <v>-3.9408291553812959E-2</v>
      </c>
      <c r="AI103" s="238">
        <f t="shared" si="148"/>
        <v>6.6397878717024336E-2</v>
      </c>
      <c r="AJ103" s="238">
        <f t="shared" si="148"/>
        <v>-2.4738499981161909E-2</v>
      </c>
      <c r="AK103" s="309"/>
      <c r="AL103" s="206"/>
      <c r="AM103" s="38">
        <f t="shared" si="141"/>
        <v>-1527745.7400000002</v>
      </c>
      <c r="AN103" s="72">
        <f t="shared" si="150"/>
        <v>-1836725.12</v>
      </c>
      <c r="AO103" s="73">
        <f t="shared" si="151"/>
        <v>-1265242.9400000013</v>
      </c>
      <c r="AP103" s="73">
        <f t="shared" si="151"/>
        <v>141864.49000000022</v>
      </c>
      <c r="AQ103" s="73">
        <f t="shared" si="151"/>
        <v>-44124.679999999702</v>
      </c>
      <c r="AR103" s="73">
        <f t="shared" si="151"/>
        <v>-446002.91000000015</v>
      </c>
      <c r="AS103" s="73">
        <f t="shared" si="151"/>
        <v>1289862.2699999996</v>
      </c>
      <c r="AT103" s="73">
        <f t="shared" si="151"/>
        <v>-416839.11999999918</v>
      </c>
      <c r="AU103" s="73">
        <f t="shared" si="151"/>
        <v>529091.13999999966</v>
      </c>
      <c r="AV103" s="73">
        <f t="shared" si="151"/>
        <v>-225099.18999999948</v>
      </c>
      <c r="AW103" s="328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4887974</v>
      </c>
    </row>
    <row r="104" spans="1:51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115">
        <v>7865792</v>
      </c>
      <c r="AA104" s="236">
        <f t="shared" si="152"/>
        <v>-7.3641574939131954E-2</v>
      </c>
      <c r="AB104" s="237">
        <f t="shared" si="147"/>
        <v>-0.22234456211981435</v>
      </c>
      <c r="AC104" s="238">
        <f t="shared" si="148"/>
        <v>-0.13342503405577283</v>
      </c>
      <c r="AD104" s="238">
        <f t="shared" si="148"/>
        <v>-3.1349332838003069E-3</v>
      </c>
      <c r="AE104" s="238">
        <f t="shared" si="148"/>
        <v>2.8608314682857475E-2</v>
      </c>
      <c r="AF104" s="238">
        <f t="shared" si="148"/>
        <v>-5.3520989506947947E-2</v>
      </c>
      <c r="AG104" s="238">
        <f t="shared" si="148"/>
        <v>0.22876256830592209</v>
      </c>
      <c r="AH104" s="238">
        <f t="shared" si="148"/>
        <v>-1.1861046839135314E-3</v>
      </c>
      <c r="AI104" s="238">
        <f t="shared" si="148"/>
        <v>8.3966996291378285E-2</v>
      </c>
      <c r="AJ104" s="238">
        <f t="shared" si="148"/>
        <v>-4.5799282970796704E-2</v>
      </c>
      <c r="AK104" s="309"/>
      <c r="AL104" s="206"/>
      <c r="AM104" s="38">
        <f t="shared" si="141"/>
        <v>-1331457.4099999983</v>
      </c>
      <c r="AN104" s="72">
        <f t="shared" si="150"/>
        <v>-3696335.540000001</v>
      </c>
      <c r="AO104" s="73">
        <f t="shared" si="151"/>
        <v>-2370618.7400000002</v>
      </c>
      <c r="AP104" s="73">
        <f t="shared" si="151"/>
        <v>-44123.88000000082</v>
      </c>
      <c r="AQ104" s="73">
        <f t="shared" si="151"/>
        <v>441154.52000000142</v>
      </c>
      <c r="AR104" s="73">
        <f t="shared" si="151"/>
        <v>-979897.52000000328</v>
      </c>
      <c r="AS104" s="73">
        <f t="shared" si="151"/>
        <v>3779049.76</v>
      </c>
      <c r="AT104" s="73">
        <f t="shared" si="151"/>
        <v>-20653.910000000149</v>
      </c>
      <c r="AU104" s="73">
        <f t="shared" si="151"/>
        <v>1098344.209999999</v>
      </c>
      <c r="AV104" s="73">
        <f t="shared" si="151"/>
        <v>-669979.93999999948</v>
      </c>
      <c r="AW104" s="328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7865792</v>
      </c>
    </row>
    <row r="105" spans="1:51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115">
        <v>9117613</v>
      </c>
      <c r="AA105" s="236">
        <f t="shared" si="152"/>
        <v>-7.9957405593015424E-2</v>
      </c>
      <c r="AB105" s="237">
        <f t="shared" si="147"/>
        <v>-0.19324537172239159</v>
      </c>
      <c r="AC105" s="238">
        <f t="shared" si="148"/>
        <v>-0.14693647414725317</v>
      </c>
      <c r="AD105" s="238">
        <f t="shared" si="148"/>
        <v>-4.536742048133352E-2</v>
      </c>
      <c r="AE105" s="238">
        <f t="shared" si="148"/>
        <v>1.4134264112405872E-2</v>
      </c>
      <c r="AF105" s="238">
        <f t="shared" si="148"/>
        <v>-0.18879077326554403</v>
      </c>
      <c r="AG105" s="238">
        <f t="shared" si="148"/>
        <v>0.32403030581290365</v>
      </c>
      <c r="AH105" s="238">
        <f t="shared" si="148"/>
        <v>-8.0051782867178969E-2</v>
      </c>
      <c r="AI105" s="238">
        <f t="shared" si="148"/>
        <v>-5.9395681713702402E-2</v>
      </c>
      <c r="AJ105" s="238">
        <f t="shared" si="148"/>
        <v>-1.84648814408859E-2</v>
      </c>
      <c r="AK105" s="309"/>
      <c r="AL105" s="206"/>
      <c r="AM105" s="38">
        <f t="shared" si="141"/>
        <v>-1673835.620000001</v>
      </c>
      <c r="AN105" s="72">
        <f t="shared" si="150"/>
        <v>-3751084.379999999</v>
      </c>
      <c r="AO105" s="73">
        <f t="shared" si="151"/>
        <v>-3322034.3200000003</v>
      </c>
      <c r="AP105" s="73">
        <f t="shared" si="151"/>
        <v>-788360.21000000089</v>
      </c>
      <c r="AQ105" s="73">
        <f t="shared" si="151"/>
        <v>277025.90000000224</v>
      </c>
      <c r="AR105" s="73">
        <f t="shared" si="151"/>
        <v>-4508318.370000001</v>
      </c>
      <c r="AS105" s="73">
        <f t="shared" si="151"/>
        <v>6207352.1499999985</v>
      </c>
      <c r="AT105" s="73">
        <f t="shared" si="151"/>
        <v>-1731431.9200000018</v>
      </c>
      <c r="AU105" s="73">
        <f t="shared" si="151"/>
        <v>-1101351.6400000006</v>
      </c>
      <c r="AV105" s="73">
        <f t="shared" si="151"/>
        <v>-338728.8900000006</v>
      </c>
      <c r="AW105" s="328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9117613</v>
      </c>
    </row>
    <row r="106" spans="1:51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Y106" si="153">SUM(D101:D105)</f>
        <v>92808926.170000002</v>
      </c>
      <c r="E106" s="152">
        <f t="shared" si="153"/>
        <v>94067972.61999999</v>
      </c>
      <c r="F106" s="153">
        <f t="shared" si="153"/>
        <v>76860960.069999993</v>
      </c>
      <c r="G106" s="152">
        <f t="shared" si="153"/>
        <v>90097501.629999995</v>
      </c>
      <c r="H106" s="152">
        <f t="shared" si="153"/>
        <v>114570681.45</v>
      </c>
      <c r="I106" s="152">
        <f t="shared" si="153"/>
        <v>105699545.8</v>
      </c>
      <c r="J106" s="152">
        <f t="shared" si="153"/>
        <v>102334721.09999999</v>
      </c>
      <c r="K106" s="152">
        <f t="shared" si="153"/>
        <v>79346939.629999995</v>
      </c>
      <c r="L106" s="152">
        <f t="shared" si="153"/>
        <v>88413412.420000002</v>
      </c>
      <c r="M106" s="152">
        <f t="shared" si="153"/>
        <v>105117689.00999999</v>
      </c>
      <c r="N106" s="154">
        <f t="shared" si="153"/>
        <v>97634129.780000001</v>
      </c>
      <c r="O106" s="151">
        <f t="shared" si="153"/>
        <v>97135339.590000004</v>
      </c>
      <c r="P106" s="152">
        <f t="shared" si="153"/>
        <v>83013186.349999994</v>
      </c>
      <c r="Q106" s="152">
        <f t="shared" si="153"/>
        <v>88259637.979999989</v>
      </c>
      <c r="R106" s="152">
        <f t="shared" si="153"/>
        <v>83469383.229999989</v>
      </c>
      <c r="S106" s="152">
        <f t="shared" si="153"/>
        <v>98712542.219999999</v>
      </c>
      <c r="T106" s="152">
        <f t="shared" si="153"/>
        <v>116287872.45999998</v>
      </c>
      <c r="U106" s="152">
        <f t="shared" si="153"/>
        <v>124407739.48</v>
      </c>
      <c r="V106" s="152">
        <f t="shared" si="153"/>
        <v>103496280</v>
      </c>
      <c r="W106" s="152">
        <f t="shared" si="153"/>
        <v>86633913.75</v>
      </c>
      <c r="X106" s="152">
        <f t="shared" si="153"/>
        <v>89255313.459999993</v>
      </c>
      <c r="Y106" s="152">
        <f t="shared" si="153"/>
        <v>100237864.09999999</v>
      </c>
      <c r="Z106" s="154">
        <v>49573937</v>
      </c>
      <c r="AA106" s="240">
        <f t="shared" si="152"/>
        <v>-3.7137446250759883E-2</v>
      </c>
      <c r="AB106" s="241">
        <f t="shared" si="147"/>
        <v>-0.10554738885844829</v>
      </c>
      <c r="AC106" s="242">
        <f t="shared" si="148"/>
        <v>-6.1746144604003919E-2</v>
      </c>
      <c r="AD106" s="242">
        <f t="shared" si="148"/>
        <v>8.5978930707884371E-2</v>
      </c>
      <c r="AE106" s="242">
        <f t="shared" si="148"/>
        <v>9.5619084149292682E-2</v>
      </c>
      <c r="AF106" s="242">
        <f t="shared" si="148"/>
        <v>1.4988049196070968E-2</v>
      </c>
      <c r="AG106" s="242">
        <f t="shared" si="148"/>
        <v>0.17699407824702315</v>
      </c>
      <c r="AH106" s="242">
        <f t="shared" si="148"/>
        <v>1.1350584508506624E-2</v>
      </c>
      <c r="AI106" s="242">
        <f t="shared" si="148"/>
        <v>9.1836864206479102E-2</v>
      </c>
      <c r="AJ106" s="242">
        <f t="shared" si="148"/>
        <v>9.5223226539500154E-3</v>
      </c>
      <c r="AK106" s="310"/>
      <c r="AL106" s="251"/>
      <c r="AM106" s="153">
        <f t="shared" si="143"/>
        <v>-3746493.6599999978</v>
      </c>
      <c r="AN106" s="155">
        <f t="shared" si="153"/>
        <v>-9795739.8200000003</v>
      </c>
      <c r="AO106" s="156">
        <f t="shared" si="153"/>
        <v>-5808334.6400000025</v>
      </c>
      <c r="AP106" s="156">
        <f t="shared" si="153"/>
        <v>6608423.1599999955</v>
      </c>
      <c r="AQ106" s="156">
        <f t="shared" ref="AQ106:AR106" si="154">SUM(AQ101:AQ105)</f>
        <v>8615040.5900000017</v>
      </c>
      <c r="AR106" s="156">
        <f t="shared" si="154"/>
        <v>1717191.0099999923</v>
      </c>
      <c r="AS106" s="156">
        <f t="shared" ref="AS106:AT106" si="155">SUM(AS101:AS105)</f>
        <v>18708193.679999996</v>
      </c>
      <c r="AT106" s="156">
        <f t="shared" si="155"/>
        <v>1161558.8999999976</v>
      </c>
      <c r="AU106" s="156">
        <f t="shared" ref="AU106:AV106" si="156">SUM(AU101:AU105)</f>
        <v>7286974.1199999936</v>
      </c>
      <c r="AV106" s="156">
        <f t="shared" si="156"/>
        <v>841901.03999999771</v>
      </c>
      <c r="AW106" s="327"/>
      <c r="AX106" s="157"/>
      <c r="AY106" s="48">
        <f t="shared" si="153"/>
        <v>49573937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19"/>
      <c r="AX107" s="105"/>
      <c r="AY107" s="102"/>
    </row>
    <row r="108" spans="1:51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122">
        <v>179916</v>
      </c>
      <c r="AA108" s="236">
        <f>IF(ISERROR((O108-C108)/C108)=TRUE,0,(O108-C108)/C108)</f>
        <v>0.14184619201483853</v>
      </c>
      <c r="AB108" s="237">
        <f t="shared" ref="AB108:AB113" si="157">IF(ISERROR((P108-D108)/D108)=TRUE,0,(P108-D108)/D108)</f>
        <v>7.6295729464049208E-2</v>
      </c>
      <c r="AC108" s="238">
        <f t="shared" ref="AC108:AJ113" si="158">IF(ISERROR((Q108-E108)/E108)=TRUE,0,(Q108-E108)/E108)</f>
        <v>3.2652805146880591E-2</v>
      </c>
      <c r="AD108" s="238">
        <f t="shared" si="158"/>
        <v>0.20878182774664436</v>
      </c>
      <c r="AE108" s="238">
        <f t="shared" si="158"/>
        <v>5.9501628912932154E-2</v>
      </c>
      <c r="AF108" s="238">
        <f t="shared" si="158"/>
        <v>6.7638140161725063E-2</v>
      </c>
      <c r="AG108" s="238">
        <f t="shared" si="158"/>
        <v>5.8747232340547101E-2</v>
      </c>
      <c r="AH108" s="238">
        <f t="shared" si="158"/>
        <v>-1.8296739853626082E-2</v>
      </c>
      <c r="AI108" s="238">
        <f t="shared" si="158"/>
        <v>6.4029525993168315E-2</v>
      </c>
      <c r="AJ108" s="238">
        <f t="shared" si="158"/>
        <v>-8.6990320013326169E-3</v>
      </c>
      <c r="AK108" s="309"/>
      <c r="AL108" s="206"/>
      <c r="AM108" s="37">
        <f t="shared" ref="AM108" si="159">O108-C108</f>
        <v>48026</v>
      </c>
      <c r="AN108" s="72">
        <f t="shared" ref="AN108:AN112" si="160">P108-D108</f>
        <v>25923</v>
      </c>
      <c r="AO108" s="73">
        <f t="shared" ref="AO108:AV112" si="161">Q108-E108</f>
        <v>11450</v>
      </c>
      <c r="AP108" s="73">
        <f t="shared" si="161"/>
        <v>66278</v>
      </c>
      <c r="AQ108" s="73">
        <f t="shared" si="161"/>
        <v>21844</v>
      </c>
      <c r="AR108" s="73">
        <f t="shared" si="161"/>
        <v>24090</v>
      </c>
      <c r="AS108" s="73">
        <f t="shared" si="161"/>
        <v>20563</v>
      </c>
      <c r="AT108" s="73">
        <f t="shared" si="161"/>
        <v>-7205</v>
      </c>
      <c r="AU108" s="73">
        <f t="shared" si="161"/>
        <v>21894</v>
      </c>
      <c r="AV108" s="73">
        <f t="shared" si="161"/>
        <v>-3290</v>
      </c>
      <c r="AW108" s="328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179916</v>
      </c>
    </row>
    <row r="109" spans="1:51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122">
        <v>14471</v>
      </c>
      <c r="AA109" s="236">
        <f t="shared" ref="AA109:AA113" si="162">IF(ISERROR((O109-C109)/C109)=TRUE,0,(O109-C109)/C109)</f>
        <v>0.10113803230543318</v>
      </c>
      <c r="AB109" s="237">
        <f t="shared" si="157"/>
        <v>2.0809859154929576E-2</v>
      </c>
      <c r="AC109" s="238">
        <f t="shared" si="158"/>
        <v>-6.7692704804310652E-2</v>
      </c>
      <c r="AD109" s="238">
        <f t="shared" si="158"/>
        <v>0.114410798978475</v>
      </c>
      <c r="AE109" s="238">
        <f t="shared" si="158"/>
        <v>-3.1376679753582944E-2</v>
      </c>
      <c r="AF109" s="238">
        <f t="shared" si="158"/>
        <v>-5.7144791631402556E-2</v>
      </c>
      <c r="AG109" s="238">
        <f t="shared" si="158"/>
        <v>6.4827394015396944E-2</v>
      </c>
      <c r="AH109" s="238">
        <f t="shared" si="158"/>
        <v>-1.4180572298712011E-2</v>
      </c>
      <c r="AI109" s="238">
        <f t="shared" si="158"/>
        <v>4.7782730225881996E-2</v>
      </c>
      <c r="AJ109" s="238">
        <f t="shared" si="158"/>
        <v>9.4979458254996166E-2</v>
      </c>
      <c r="AK109" s="309"/>
      <c r="AL109" s="206"/>
      <c r="AM109" s="37">
        <f t="shared" si="141"/>
        <v>2755</v>
      </c>
      <c r="AN109" s="72">
        <f t="shared" si="160"/>
        <v>591</v>
      </c>
      <c r="AO109" s="73">
        <f t="shared" si="161"/>
        <v>-2098</v>
      </c>
      <c r="AP109" s="73">
        <f t="shared" si="161"/>
        <v>3136</v>
      </c>
      <c r="AQ109" s="73">
        <f t="shared" si="161"/>
        <v>-983</v>
      </c>
      <c r="AR109" s="73">
        <f t="shared" si="161"/>
        <v>-1688</v>
      </c>
      <c r="AS109" s="73">
        <f t="shared" si="161"/>
        <v>1861</v>
      </c>
      <c r="AT109" s="73">
        <f t="shared" si="161"/>
        <v>-447</v>
      </c>
      <c r="AU109" s="73">
        <f t="shared" si="161"/>
        <v>1265</v>
      </c>
      <c r="AV109" s="73">
        <f t="shared" si="161"/>
        <v>2728</v>
      </c>
      <c r="AW109" s="328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14471</v>
      </c>
    </row>
    <row r="110" spans="1:51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122">
        <v>24210</v>
      </c>
      <c r="AA110" s="236">
        <f t="shared" si="162"/>
        <v>3.5150185273355831E-2</v>
      </c>
      <c r="AB110" s="237">
        <f t="shared" si="157"/>
        <v>5.9431249334327401E-3</v>
      </c>
      <c r="AC110" s="238">
        <f t="shared" si="158"/>
        <v>-1.6299950666008881E-2</v>
      </c>
      <c r="AD110" s="238">
        <f t="shared" si="158"/>
        <v>0.17203090159688281</v>
      </c>
      <c r="AE110" s="238">
        <f t="shared" si="158"/>
        <v>0.10307708140372543</v>
      </c>
      <c r="AF110" s="238">
        <f t="shared" si="158"/>
        <v>3.9509966123059952E-2</v>
      </c>
      <c r="AG110" s="238">
        <f t="shared" si="158"/>
        <v>0.20370907630163584</v>
      </c>
      <c r="AH110" s="238">
        <f t="shared" si="158"/>
        <v>-1.4929224417575937E-2</v>
      </c>
      <c r="AI110" s="238">
        <f t="shared" si="158"/>
        <v>5.5717012232150601E-2</v>
      </c>
      <c r="AJ110" s="238">
        <f t="shared" si="158"/>
        <v>1.3968841834064652E-2</v>
      </c>
      <c r="AK110" s="309"/>
      <c r="AL110" s="206"/>
      <c r="AM110" s="37">
        <f t="shared" si="141"/>
        <v>1698</v>
      </c>
      <c r="AN110" s="72">
        <f t="shared" si="160"/>
        <v>279</v>
      </c>
      <c r="AO110" s="73">
        <f t="shared" si="161"/>
        <v>-826</v>
      </c>
      <c r="AP110" s="73">
        <f t="shared" si="161"/>
        <v>7638</v>
      </c>
      <c r="AQ110" s="73">
        <f t="shared" si="161"/>
        <v>5008</v>
      </c>
      <c r="AR110" s="73">
        <f t="shared" si="161"/>
        <v>2006</v>
      </c>
      <c r="AS110" s="73">
        <f t="shared" si="161"/>
        <v>9128</v>
      </c>
      <c r="AT110" s="73">
        <f t="shared" si="161"/>
        <v>-810</v>
      </c>
      <c r="AU110" s="73">
        <f t="shared" si="161"/>
        <v>2569</v>
      </c>
      <c r="AV110" s="73">
        <f t="shared" si="161"/>
        <v>694</v>
      </c>
      <c r="AW110" s="328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24210</v>
      </c>
    </row>
    <row r="111" spans="1:51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122">
        <v>4969</v>
      </c>
      <c r="AA111" s="236">
        <f t="shared" si="162"/>
        <v>7.1949212320714787E-2</v>
      </c>
      <c r="AB111" s="237">
        <f t="shared" si="157"/>
        <v>-0.11252163877668782</v>
      </c>
      <c r="AC111" s="238">
        <f t="shared" si="158"/>
        <v>-3.2701873214096733E-2</v>
      </c>
      <c r="AD111" s="238">
        <f t="shared" si="158"/>
        <v>0.1669586983729662</v>
      </c>
      <c r="AE111" s="238">
        <f t="shared" si="158"/>
        <v>6.6184775242828106E-2</v>
      </c>
      <c r="AF111" s="238">
        <f t="shared" si="158"/>
        <v>3.479609929078014E-2</v>
      </c>
      <c r="AG111" s="238">
        <f t="shared" si="158"/>
        <v>0.29021193188778638</v>
      </c>
      <c r="AH111" s="238">
        <f t="shared" si="158"/>
        <v>3.283462194999498E-2</v>
      </c>
      <c r="AI111" s="238">
        <f t="shared" si="158"/>
        <v>9.8891296036701923E-2</v>
      </c>
      <c r="AJ111" s="238">
        <f t="shared" si="158"/>
        <v>5.0083845723868085E-2</v>
      </c>
      <c r="AK111" s="309"/>
      <c r="AL111" s="206"/>
      <c r="AM111" s="37">
        <f t="shared" si="141"/>
        <v>612</v>
      </c>
      <c r="AN111" s="72">
        <f t="shared" si="160"/>
        <v>-975</v>
      </c>
      <c r="AO111" s="73">
        <f t="shared" si="161"/>
        <v>-309</v>
      </c>
      <c r="AP111" s="73">
        <f t="shared" si="161"/>
        <v>1334</v>
      </c>
      <c r="AQ111" s="73">
        <f t="shared" si="161"/>
        <v>586</v>
      </c>
      <c r="AR111" s="73">
        <f t="shared" si="161"/>
        <v>314</v>
      </c>
      <c r="AS111" s="73">
        <f t="shared" si="161"/>
        <v>2369</v>
      </c>
      <c r="AT111" s="73">
        <f t="shared" si="161"/>
        <v>327</v>
      </c>
      <c r="AU111" s="73">
        <f t="shared" si="161"/>
        <v>776</v>
      </c>
      <c r="AV111" s="73">
        <f t="shared" si="161"/>
        <v>448</v>
      </c>
      <c r="AW111" s="328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4969</v>
      </c>
    </row>
    <row r="112" spans="1:51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122">
        <v>768</v>
      </c>
      <c r="AA112" s="236">
        <f t="shared" si="162"/>
        <v>4.4427710843373491E-2</v>
      </c>
      <c r="AB112" s="237">
        <f t="shared" si="157"/>
        <v>-5.8551617873651769E-2</v>
      </c>
      <c r="AC112" s="238">
        <f t="shared" si="158"/>
        <v>4.0989399293286218E-2</v>
      </c>
      <c r="AD112" s="238">
        <f t="shared" si="158"/>
        <v>0.14573643410852713</v>
      </c>
      <c r="AE112" s="238">
        <f t="shared" si="158"/>
        <v>0.14330708661417324</v>
      </c>
      <c r="AF112" s="238">
        <f t="shared" si="158"/>
        <v>1.0385756676557863E-2</v>
      </c>
      <c r="AG112" s="238">
        <f t="shared" si="158"/>
        <v>0.5554592720970537</v>
      </c>
      <c r="AH112" s="238">
        <f t="shared" si="158"/>
        <v>0.25939849624060152</v>
      </c>
      <c r="AI112" s="238">
        <f t="shared" si="158"/>
        <v>0.2416452442159383</v>
      </c>
      <c r="AJ112" s="238">
        <f t="shared" si="158"/>
        <v>0.24979184013322231</v>
      </c>
      <c r="AK112" s="309"/>
      <c r="AL112" s="206"/>
      <c r="AM112" s="37">
        <f t="shared" si="141"/>
        <v>59</v>
      </c>
      <c r="AN112" s="72">
        <f t="shared" si="160"/>
        <v>-76</v>
      </c>
      <c r="AO112" s="73">
        <f t="shared" si="161"/>
        <v>58</v>
      </c>
      <c r="AP112" s="73">
        <f t="shared" si="161"/>
        <v>188</v>
      </c>
      <c r="AQ112" s="73">
        <f t="shared" si="161"/>
        <v>182</v>
      </c>
      <c r="AR112" s="73">
        <f t="shared" si="161"/>
        <v>14</v>
      </c>
      <c r="AS112" s="73">
        <f t="shared" si="161"/>
        <v>641</v>
      </c>
      <c r="AT112" s="73">
        <f t="shared" si="161"/>
        <v>345</v>
      </c>
      <c r="AU112" s="73">
        <f t="shared" si="161"/>
        <v>282</v>
      </c>
      <c r="AV112" s="73">
        <f t="shared" si="161"/>
        <v>300</v>
      </c>
      <c r="AW112" s="328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768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Y127" si="163">SUM(D108:D112)</f>
        <v>425078</v>
      </c>
      <c r="E113" s="77">
        <f t="shared" si="163"/>
        <v>443191</v>
      </c>
      <c r="F113" s="79">
        <f t="shared" si="163"/>
        <v>398540</v>
      </c>
      <c r="G113" s="77">
        <f t="shared" si="163"/>
        <v>457154</v>
      </c>
      <c r="H113" s="77">
        <f t="shared" si="163"/>
        <v>446843</v>
      </c>
      <c r="I113" s="77">
        <f t="shared" si="163"/>
        <v>432858</v>
      </c>
      <c r="J113" s="77">
        <f t="shared" si="163"/>
        <v>490853</v>
      </c>
      <c r="K113" s="77">
        <f t="shared" si="163"/>
        <v>423532</v>
      </c>
      <c r="L113" s="77">
        <f t="shared" si="163"/>
        <v>466753</v>
      </c>
      <c r="M113" s="77">
        <f t="shared" si="163"/>
        <v>498347</v>
      </c>
      <c r="N113" s="78">
        <f t="shared" si="163"/>
        <v>451062</v>
      </c>
      <c r="O113" s="76">
        <f t="shared" si="163"/>
        <v>477109</v>
      </c>
      <c r="P113" s="77">
        <f t="shared" si="163"/>
        <v>450820</v>
      </c>
      <c r="Q113" s="77">
        <f t="shared" si="163"/>
        <v>451466</v>
      </c>
      <c r="R113" s="77">
        <f t="shared" si="163"/>
        <v>477114</v>
      </c>
      <c r="S113" s="77">
        <f t="shared" si="163"/>
        <v>483791</v>
      </c>
      <c r="T113" s="77">
        <f t="shared" si="163"/>
        <v>471579</v>
      </c>
      <c r="U113" s="77">
        <f t="shared" si="163"/>
        <v>467420</v>
      </c>
      <c r="V113" s="77">
        <f t="shared" si="163"/>
        <v>483063</v>
      </c>
      <c r="W113" s="77">
        <f t="shared" si="163"/>
        <v>450318</v>
      </c>
      <c r="X113" s="77">
        <f t="shared" si="163"/>
        <v>467633</v>
      </c>
      <c r="Y113" s="77">
        <f t="shared" si="163"/>
        <v>468058</v>
      </c>
      <c r="Z113" s="78">
        <v>224334</v>
      </c>
      <c r="AA113" s="208">
        <f t="shared" si="162"/>
        <v>0.12536589623053174</v>
      </c>
      <c r="AB113" s="212">
        <f t="shared" si="157"/>
        <v>6.0558297535981631E-2</v>
      </c>
      <c r="AC113" s="213">
        <f t="shared" si="158"/>
        <v>1.8671408038520639E-2</v>
      </c>
      <c r="AD113" s="213">
        <f t="shared" si="158"/>
        <v>0.19715461434234957</v>
      </c>
      <c r="AE113" s="213">
        <f t="shared" si="158"/>
        <v>5.8267017241454742E-2</v>
      </c>
      <c r="AF113" s="213">
        <f t="shared" si="158"/>
        <v>5.5357250756977283E-2</v>
      </c>
      <c r="AG113" s="213">
        <f t="shared" si="158"/>
        <v>7.9846046509478866E-2</v>
      </c>
      <c r="AH113" s="213">
        <f t="shared" si="158"/>
        <v>-1.587033185088E-2</v>
      </c>
      <c r="AI113" s="213">
        <f t="shared" si="158"/>
        <v>6.3244335729059437E-2</v>
      </c>
      <c r="AJ113" s="213">
        <f t="shared" si="158"/>
        <v>1.8853654930980626E-3</v>
      </c>
      <c r="AK113" s="303"/>
      <c r="AL113" s="214"/>
      <c r="AM113" s="79">
        <f t="shared" si="163"/>
        <v>53150</v>
      </c>
      <c r="AN113" s="80">
        <f t="shared" si="163"/>
        <v>25742</v>
      </c>
      <c r="AO113" s="81">
        <f t="shared" si="163"/>
        <v>8275</v>
      </c>
      <c r="AP113" s="81">
        <f t="shared" si="163"/>
        <v>78574</v>
      </c>
      <c r="AQ113" s="81">
        <f t="shared" ref="AQ113:AR113" si="164">SUM(AQ108:AQ112)</f>
        <v>26637</v>
      </c>
      <c r="AR113" s="81">
        <f t="shared" si="164"/>
        <v>24736</v>
      </c>
      <c r="AS113" s="81">
        <f t="shared" ref="AS113:AT113" si="165">SUM(AS108:AS112)</f>
        <v>34562</v>
      </c>
      <c r="AT113" s="81">
        <f t="shared" si="165"/>
        <v>-7790</v>
      </c>
      <c r="AU113" s="81">
        <f t="shared" ref="AU113:AV113" si="166">SUM(AU108:AU112)</f>
        <v>26786</v>
      </c>
      <c r="AV113" s="81">
        <f t="shared" si="166"/>
        <v>880</v>
      </c>
      <c r="AW113" s="316"/>
      <c r="AX113" s="82"/>
      <c r="AY113" s="79">
        <f t="shared" si="163"/>
        <v>224334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0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7">+E94-E101</f>
        <v>-2599398.8900000006</v>
      </c>
      <c r="F115" s="114">
        <f t="shared" si="167"/>
        <v>2691115.3900000006</v>
      </c>
      <c r="G115" s="114">
        <f t="shared" si="167"/>
        <v>12739846.379999995</v>
      </c>
      <c r="H115" s="114">
        <f t="shared" si="167"/>
        <v>6125041.5</v>
      </c>
      <c r="I115" s="114">
        <f t="shared" si="167"/>
        <v>-5504126.9800000042</v>
      </c>
      <c r="J115" s="114">
        <f t="shared" si="167"/>
        <v>-4449405.8400000036</v>
      </c>
      <c r="K115" s="114">
        <f t="shared" si="167"/>
        <v>-225298.53000000119</v>
      </c>
      <c r="L115" s="114">
        <f t="shared" si="167"/>
        <v>6531774.3599999994</v>
      </c>
      <c r="M115" s="114">
        <f t="shared" si="167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8">+P94-P101</f>
        <v>2251166.3000000045</v>
      </c>
      <c r="Q115" s="114">
        <f t="shared" si="168"/>
        <v>2608598.4299999997</v>
      </c>
      <c r="R115" s="114">
        <f t="shared" si="168"/>
        <v>1803829.1600000039</v>
      </c>
      <c r="S115" s="114">
        <f t="shared" si="168"/>
        <v>21691386.269999996</v>
      </c>
      <c r="T115" s="114">
        <f t="shared" ref="T115:U115" si="169">+T94-T101</f>
        <v>11547036.280000001</v>
      </c>
      <c r="U115" s="114">
        <f t="shared" si="169"/>
        <v>-3091538.3200000003</v>
      </c>
      <c r="V115" s="114">
        <f t="shared" ref="V115" si="170">+V94-V101</f>
        <v>-3895335</v>
      </c>
      <c r="W115" s="287">
        <v>2388925</v>
      </c>
      <c r="X115" s="287">
        <v>10598901</v>
      </c>
      <c r="Y115" s="287">
        <v>10020047</v>
      </c>
      <c r="Z115" s="115">
        <v>844018</v>
      </c>
      <c r="AA115" s="236">
        <f>IF(ISERROR((O115-C115)/C115)=TRUE,0,(O115-C115)/C115)</f>
        <v>-0.72819052293411923</v>
      </c>
      <c r="AB115" s="237">
        <f t="shared" ref="AB115:AB120" si="171">IF(ISERROR((P115-D115)/D115)=TRUE,0,(P115-D115)/D115)</f>
        <v>-1.3816421200925033</v>
      </c>
      <c r="AC115" s="238">
        <f t="shared" ref="AC115:AJ120" si="172">IF(ISERROR((Q115-E115)/E115)=TRUE,0,(Q115-E115)/E115)</f>
        <v>-2.0035391028423497</v>
      </c>
      <c r="AD115" s="238">
        <f t="shared" si="172"/>
        <v>-0.32970947039175325</v>
      </c>
      <c r="AE115" s="238">
        <f t="shared" si="172"/>
        <v>0.70264111693315445</v>
      </c>
      <c r="AF115" s="238">
        <f t="shared" si="172"/>
        <v>0.88521763974986967</v>
      </c>
      <c r="AG115" s="238">
        <f t="shared" si="172"/>
        <v>-0.43832358315250969</v>
      </c>
      <c r="AH115" s="238">
        <f t="shared" si="172"/>
        <v>-0.12452692784706804</v>
      </c>
      <c r="AI115" s="238">
        <f t="shared" si="172"/>
        <v>-11.603375885319746</v>
      </c>
      <c r="AJ115" s="238">
        <f t="shared" si="172"/>
        <v>0.62266796368636357</v>
      </c>
      <c r="AK115" s="309"/>
      <c r="AL115" s="206"/>
      <c r="AM115" s="38">
        <f t="shared" ref="AM115" si="173">O115-C115</f>
        <v>2403166.3099999949</v>
      </c>
      <c r="AN115" s="72">
        <f t="shared" ref="AN115:AN119" si="174">P115-D115</f>
        <v>8149797.9800000042</v>
      </c>
      <c r="AO115" s="73">
        <f t="shared" ref="AO115:AV119" si="175">Q115-E115</f>
        <v>5207997.32</v>
      </c>
      <c r="AP115" s="73">
        <f t="shared" si="175"/>
        <v>-887286.22999999672</v>
      </c>
      <c r="AQ115" s="73">
        <f t="shared" si="175"/>
        <v>8951539.8900000006</v>
      </c>
      <c r="AR115" s="73">
        <f t="shared" si="175"/>
        <v>5421994.7800000012</v>
      </c>
      <c r="AS115" s="73">
        <f t="shared" si="175"/>
        <v>2412588.6600000039</v>
      </c>
      <c r="AT115" s="73">
        <f t="shared" si="175"/>
        <v>554070.84000000358</v>
      </c>
      <c r="AU115" s="73">
        <f t="shared" si="175"/>
        <v>2614223.5300000012</v>
      </c>
      <c r="AV115" s="73">
        <f t="shared" si="175"/>
        <v>4067126.6400000006</v>
      </c>
      <c r="AW115" s="328"/>
      <c r="AX115" s="118"/>
      <c r="AY115" s="38">
        <f>+AY94-AY101</f>
        <v>844018</v>
      </c>
    </row>
    <row r="116" spans="1:51" s="41" customFormat="1" x14ac:dyDescent="0.35">
      <c r="A116" s="172"/>
      <c r="B116" s="42" t="s">
        <v>31</v>
      </c>
      <c r="C116" s="113">
        <f t="shared" ref="C116:D116" si="176">+C95-C102</f>
        <v>427055.75999999978</v>
      </c>
      <c r="D116" s="114">
        <f t="shared" si="176"/>
        <v>47824.540000000037</v>
      </c>
      <c r="E116" s="114">
        <f t="shared" ref="E116:S116" si="177">+E95-E102</f>
        <v>-300221.31999999983</v>
      </c>
      <c r="F116" s="114">
        <f t="shared" si="177"/>
        <v>251021.0299999998</v>
      </c>
      <c r="G116" s="114">
        <f t="shared" si="177"/>
        <v>867070.03000000026</v>
      </c>
      <c r="H116" s="114">
        <f t="shared" si="177"/>
        <v>960264.85000000009</v>
      </c>
      <c r="I116" s="114">
        <f t="shared" si="177"/>
        <v>305375.91000000015</v>
      </c>
      <c r="J116" s="114">
        <f t="shared" si="177"/>
        <v>294249.48</v>
      </c>
      <c r="K116" s="114">
        <f t="shared" si="177"/>
        <v>799883.7</v>
      </c>
      <c r="L116" s="114">
        <f t="shared" si="177"/>
        <v>1339776.1700000004</v>
      </c>
      <c r="M116" s="114">
        <f t="shared" si="177"/>
        <v>1112258.5</v>
      </c>
      <c r="N116" s="115">
        <f t="shared" si="177"/>
        <v>215788.41999999993</v>
      </c>
      <c r="O116" s="113">
        <f t="shared" si="177"/>
        <v>607536.4700000002</v>
      </c>
      <c r="P116" s="114">
        <f t="shared" si="177"/>
        <v>463376.30999999959</v>
      </c>
      <c r="Q116" s="114">
        <f t="shared" si="177"/>
        <v>291453.36000000034</v>
      </c>
      <c r="R116" s="114">
        <f t="shared" si="177"/>
        <v>285517.73999999976</v>
      </c>
      <c r="S116" s="114">
        <f t="shared" si="177"/>
        <v>1329298.6000000001</v>
      </c>
      <c r="T116" s="114">
        <f t="shared" ref="T116:U116" si="178">+T95-T102</f>
        <v>1383645.7200000002</v>
      </c>
      <c r="U116" s="114">
        <f t="shared" si="178"/>
        <v>294296.70000000019</v>
      </c>
      <c r="V116" s="114">
        <f t="shared" ref="V116" si="179">+V95-V102</f>
        <v>-11653</v>
      </c>
      <c r="W116" s="287">
        <v>580701</v>
      </c>
      <c r="X116" s="287">
        <v>484122</v>
      </c>
      <c r="Y116" s="287">
        <v>726860</v>
      </c>
      <c r="Z116" s="115">
        <v>223854</v>
      </c>
      <c r="AA116" s="236">
        <f t="shared" ref="AA116:AA120" si="180">IF(ISERROR((O116-C116)/C116)=TRUE,0,(O116-C116)/C116)</f>
        <v>0.42261626444284589</v>
      </c>
      <c r="AB116" s="237">
        <f t="shared" si="171"/>
        <v>8.6890907889547755</v>
      </c>
      <c r="AC116" s="238">
        <f t="shared" si="172"/>
        <v>-1.9707950121596978</v>
      </c>
      <c r="AD116" s="238">
        <f t="shared" si="172"/>
        <v>0.13742557745062234</v>
      </c>
      <c r="AE116" s="238">
        <f t="shared" si="172"/>
        <v>0.53309254616954027</v>
      </c>
      <c r="AF116" s="238">
        <f t="shared" si="172"/>
        <v>0.44090010167507443</v>
      </c>
      <c r="AG116" s="238">
        <f t="shared" si="172"/>
        <v>-3.628056319177226E-2</v>
      </c>
      <c r="AH116" s="238">
        <f t="shared" si="172"/>
        <v>-1.0396024489151179</v>
      </c>
      <c r="AI116" s="238">
        <f t="shared" si="172"/>
        <v>-0.27401821039733648</v>
      </c>
      <c r="AJ116" s="238">
        <f t="shared" si="172"/>
        <v>-0.63865456720281877</v>
      </c>
      <c r="AK116" s="309"/>
      <c r="AL116" s="206"/>
      <c r="AM116" s="38">
        <f t="shared" si="141"/>
        <v>180480.71000000043</v>
      </c>
      <c r="AN116" s="72">
        <f t="shared" si="174"/>
        <v>415551.76999999955</v>
      </c>
      <c r="AO116" s="73">
        <f t="shared" si="175"/>
        <v>591674.68000000017</v>
      </c>
      <c r="AP116" s="73">
        <f t="shared" si="175"/>
        <v>34496.709999999963</v>
      </c>
      <c r="AQ116" s="73">
        <f t="shared" si="175"/>
        <v>462228.56999999983</v>
      </c>
      <c r="AR116" s="73">
        <f t="shared" si="175"/>
        <v>423380.87000000011</v>
      </c>
      <c r="AS116" s="73">
        <f t="shared" si="175"/>
        <v>-11079.209999999963</v>
      </c>
      <c r="AT116" s="73">
        <f t="shared" si="175"/>
        <v>-305902.48</v>
      </c>
      <c r="AU116" s="73">
        <f t="shared" si="175"/>
        <v>-219182.69999999995</v>
      </c>
      <c r="AV116" s="73">
        <f t="shared" si="175"/>
        <v>-855654.17000000039</v>
      </c>
      <c r="AW116" s="328"/>
      <c r="AX116" s="118"/>
      <c r="AY116" s="38">
        <f t="shared" ref="AY116:AY120" si="181">+AY95-AY102</f>
        <v>223854</v>
      </c>
    </row>
    <row r="117" spans="1:51" s="41" customFormat="1" x14ac:dyDescent="0.35">
      <c r="A117" s="172"/>
      <c r="B117" s="42" t="s">
        <v>32</v>
      </c>
      <c r="C117" s="113">
        <f t="shared" ref="C117:D117" si="182">+C96-C103</f>
        <v>-827238.18999999948</v>
      </c>
      <c r="D117" s="114">
        <f t="shared" si="182"/>
        <v>-710790.91000000015</v>
      </c>
      <c r="E117" s="114">
        <f t="shared" ref="E117:S117" si="183">+E96-E103</f>
        <v>-1023981.3800000008</v>
      </c>
      <c r="F117" s="114">
        <f t="shared" si="183"/>
        <v>768409.01000000071</v>
      </c>
      <c r="G117" s="114">
        <f t="shared" si="183"/>
        <v>1794381.9600000009</v>
      </c>
      <c r="H117" s="114">
        <f t="shared" si="183"/>
        <v>497720.99000000022</v>
      </c>
      <c r="I117" s="114">
        <f t="shared" si="183"/>
        <v>189617.26999999955</v>
      </c>
      <c r="J117" s="114">
        <f t="shared" si="183"/>
        <v>-626189.12999999896</v>
      </c>
      <c r="K117" s="114">
        <f t="shared" si="183"/>
        <v>316730.74000000022</v>
      </c>
      <c r="L117" s="114">
        <f t="shared" si="183"/>
        <v>1438288.709999999</v>
      </c>
      <c r="M117" s="114">
        <f t="shared" si="183"/>
        <v>1263129.33</v>
      </c>
      <c r="N117" s="115">
        <f t="shared" si="183"/>
        <v>41314.669999999925</v>
      </c>
      <c r="O117" s="113">
        <f t="shared" si="183"/>
        <v>698877.33000000007</v>
      </c>
      <c r="P117" s="114">
        <f t="shared" si="183"/>
        <v>1042364.1299999999</v>
      </c>
      <c r="Q117" s="114">
        <f t="shared" si="183"/>
        <v>-448843.84999999963</v>
      </c>
      <c r="R117" s="114">
        <f t="shared" si="183"/>
        <v>220514.6799999997</v>
      </c>
      <c r="S117" s="114">
        <f t="shared" si="183"/>
        <v>2460441.6500000004</v>
      </c>
      <c r="T117" s="114">
        <f t="shared" ref="T117:U117" si="184">+T96-T103</f>
        <v>1651260.92</v>
      </c>
      <c r="U117" s="114">
        <f t="shared" si="184"/>
        <v>190378.8599999994</v>
      </c>
      <c r="V117" s="114">
        <f t="shared" ref="V117" si="185">+V96-V103</f>
        <v>518639</v>
      </c>
      <c r="W117" s="287">
        <v>738522</v>
      </c>
      <c r="X117" s="287">
        <v>1955996</v>
      </c>
      <c r="Y117" s="287">
        <v>1823888</v>
      </c>
      <c r="Z117" s="115">
        <v>946990</v>
      </c>
      <c r="AA117" s="236">
        <f t="shared" si="180"/>
        <v>-1.8448320428726828</v>
      </c>
      <c r="AB117" s="237">
        <f t="shared" si="171"/>
        <v>-2.466484890753597</v>
      </c>
      <c r="AC117" s="238">
        <f t="shared" si="172"/>
        <v>-0.56166795728258334</v>
      </c>
      <c r="AD117" s="238">
        <f t="shared" si="172"/>
        <v>-0.71302434363699163</v>
      </c>
      <c r="AE117" s="238">
        <f t="shared" si="172"/>
        <v>0.37119169989872119</v>
      </c>
      <c r="AF117" s="238">
        <f t="shared" si="172"/>
        <v>2.3176437264580687</v>
      </c>
      <c r="AG117" s="238">
        <f t="shared" si="172"/>
        <v>4.0164590493252687E-3</v>
      </c>
      <c r="AH117" s="238">
        <f t="shared" si="172"/>
        <v>-1.8282465714471934</v>
      </c>
      <c r="AI117" s="238">
        <f t="shared" si="172"/>
        <v>1.3317029474309929</v>
      </c>
      <c r="AJ117" s="238">
        <f t="shared" si="172"/>
        <v>0.35994671055994126</v>
      </c>
      <c r="AK117" s="309"/>
      <c r="AL117" s="206"/>
      <c r="AM117" s="38">
        <f t="shared" si="141"/>
        <v>1526115.5199999996</v>
      </c>
      <c r="AN117" s="72">
        <f t="shared" si="174"/>
        <v>1753155.04</v>
      </c>
      <c r="AO117" s="73">
        <f t="shared" si="175"/>
        <v>575137.53000000119</v>
      </c>
      <c r="AP117" s="73">
        <f t="shared" si="175"/>
        <v>-547894.33000000101</v>
      </c>
      <c r="AQ117" s="73">
        <f t="shared" si="175"/>
        <v>666059.68999999948</v>
      </c>
      <c r="AR117" s="73">
        <f t="shared" si="175"/>
        <v>1153539.9299999997</v>
      </c>
      <c r="AS117" s="73">
        <f t="shared" si="175"/>
        <v>761.58999999985099</v>
      </c>
      <c r="AT117" s="73">
        <f t="shared" si="175"/>
        <v>1144828.129999999</v>
      </c>
      <c r="AU117" s="73">
        <f t="shared" si="175"/>
        <v>421791.25999999978</v>
      </c>
      <c r="AV117" s="73">
        <f t="shared" si="175"/>
        <v>517707.29000000097</v>
      </c>
      <c r="AW117" s="328"/>
      <c r="AX117" s="118"/>
      <c r="AY117" s="38">
        <f t="shared" si="181"/>
        <v>946990</v>
      </c>
    </row>
    <row r="118" spans="1:51" s="41" customFormat="1" x14ac:dyDescent="0.35">
      <c r="A118" s="172"/>
      <c r="B118" s="42" t="s">
        <v>33</v>
      </c>
      <c r="C118" s="113">
        <f t="shared" ref="C118:D118" si="186">+C97-C104</f>
        <v>534485.55000000075</v>
      </c>
      <c r="D118" s="114">
        <f t="shared" si="186"/>
        <v>262247.19999999925</v>
      </c>
      <c r="E118" s="114">
        <f t="shared" ref="E118:S118" si="187">+E97-E104</f>
        <v>-1682012.4600000009</v>
      </c>
      <c r="F118" s="114">
        <f t="shared" si="187"/>
        <v>1658267.5899999999</v>
      </c>
      <c r="G118" s="114">
        <f t="shared" si="187"/>
        <v>6546858.410000002</v>
      </c>
      <c r="H118" s="114">
        <f t="shared" si="187"/>
        <v>231516.89999999851</v>
      </c>
      <c r="I118" s="114">
        <f t="shared" si="187"/>
        <v>1782491.58</v>
      </c>
      <c r="J118" s="114">
        <f t="shared" si="187"/>
        <v>-401015.89999999851</v>
      </c>
      <c r="K118" s="114">
        <f t="shared" si="187"/>
        <v>208556.59999999963</v>
      </c>
      <c r="L118" s="114">
        <f t="shared" si="187"/>
        <v>1731947.9800000004</v>
      </c>
      <c r="M118" s="114">
        <f t="shared" si="187"/>
        <v>1994410.9100000001</v>
      </c>
      <c r="N118" s="115">
        <f t="shared" si="187"/>
        <v>348211.54000000097</v>
      </c>
      <c r="O118" s="113">
        <f t="shared" si="187"/>
        <v>55433.139999998733</v>
      </c>
      <c r="P118" s="114">
        <f t="shared" si="187"/>
        <v>2577875.9000000004</v>
      </c>
      <c r="Q118" s="114">
        <f t="shared" si="187"/>
        <v>-649336.05000000075</v>
      </c>
      <c r="R118" s="114">
        <f t="shared" si="187"/>
        <v>1302191.2599999998</v>
      </c>
      <c r="S118" s="114">
        <f t="shared" si="187"/>
        <v>2333046.7599999979</v>
      </c>
      <c r="T118" s="114">
        <f t="shared" ref="T118:U118" si="188">+T97-T104</f>
        <v>4984773.700000003</v>
      </c>
      <c r="U118" s="114">
        <f t="shared" si="188"/>
        <v>4512094.3599999994</v>
      </c>
      <c r="V118" s="114">
        <f t="shared" ref="V118" si="189">+V97-V104</f>
        <v>555520</v>
      </c>
      <c r="W118" s="287">
        <v>1003136</v>
      </c>
      <c r="X118" s="287">
        <v>4437277</v>
      </c>
      <c r="Y118" s="287">
        <v>2541500</v>
      </c>
      <c r="Z118" s="115">
        <v>2693798</v>
      </c>
      <c r="AA118" s="236">
        <f t="shared" si="180"/>
        <v>-0.89628692487570771</v>
      </c>
      <c r="AB118" s="237">
        <f t="shared" si="171"/>
        <v>8.8299463254517399</v>
      </c>
      <c r="AC118" s="238">
        <f t="shared" si="172"/>
        <v>-0.61395288950475413</v>
      </c>
      <c r="AD118" s="238">
        <f t="shared" si="172"/>
        <v>-0.21472790769552463</v>
      </c>
      <c r="AE118" s="238">
        <f t="shared" si="172"/>
        <v>-0.64363873267269922</v>
      </c>
      <c r="AF118" s="238">
        <f t="shared" si="172"/>
        <v>20.530927979771821</v>
      </c>
      <c r="AG118" s="238">
        <f t="shared" si="172"/>
        <v>1.5313411915247304</v>
      </c>
      <c r="AH118" s="238">
        <f t="shared" si="172"/>
        <v>-2.3852817307243979</v>
      </c>
      <c r="AI118" s="238">
        <f t="shared" si="172"/>
        <v>3.8098981283737929</v>
      </c>
      <c r="AJ118" s="238">
        <f t="shared" si="172"/>
        <v>1.5620151709175463</v>
      </c>
      <c r="AK118" s="309"/>
      <c r="AL118" s="206"/>
      <c r="AM118" s="38">
        <f t="shared" si="141"/>
        <v>-479052.41000000201</v>
      </c>
      <c r="AN118" s="72">
        <f t="shared" si="174"/>
        <v>2315628.7000000011</v>
      </c>
      <c r="AO118" s="73">
        <f t="shared" si="175"/>
        <v>1032676.4100000001</v>
      </c>
      <c r="AP118" s="73">
        <f t="shared" si="175"/>
        <v>-356076.33000000007</v>
      </c>
      <c r="AQ118" s="73">
        <f t="shared" si="175"/>
        <v>-4213811.6500000041</v>
      </c>
      <c r="AR118" s="73">
        <f t="shared" si="175"/>
        <v>4753256.8000000045</v>
      </c>
      <c r="AS118" s="73">
        <f t="shared" si="175"/>
        <v>2729602.7799999993</v>
      </c>
      <c r="AT118" s="73">
        <f t="shared" si="175"/>
        <v>956535.89999999851</v>
      </c>
      <c r="AU118" s="73">
        <f t="shared" si="175"/>
        <v>794579.40000000037</v>
      </c>
      <c r="AV118" s="73">
        <f t="shared" si="175"/>
        <v>2705329.0199999996</v>
      </c>
      <c r="AW118" s="328"/>
      <c r="AX118" s="118"/>
      <c r="AY118" s="38">
        <f t="shared" si="181"/>
        <v>2693798</v>
      </c>
    </row>
    <row r="119" spans="1:51" s="41" customFormat="1" x14ac:dyDescent="0.35">
      <c r="A119" s="172"/>
      <c r="B119" s="42" t="s">
        <v>34</v>
      </c>
      <c r="C119" s="113">
        <f t="shared" ref="C119:D119" si="190">+C98-C105</f>
        <v>1965354.3699999973</v>
      </c>
      <c r="D119" s="114">
        <f t="shared" si="190"/>
        <v>2689779.2200000025</v>
      </c>
      <c r="E119" s="114">
        <f t="shared" ref="E119:S119" si="191">+E98-E105</f>
        <v>-2399343.1899999976</v>
      </c>
      <c r="F119" s="114">
        <f t="shared" si="191"/>
        <v>1716894.3299999982</v>
      </c>
      <c r="G119" s="114">
        <f t="shared" si="191"/>
        <v>2506432.7200000025</v>
      </c>
      <c r="H119" s="114">
        <f t="shared" si="191"/>
        <v>-772239.73000000045</v>
      </c>
      <c r="I119" s="114">
        <f t="shared" si="191"/>
        <v>2843988.4299999997</v>
      </c>
      <c r="J119" s="114">
        <f t="shared" si="191"/>
        <v>1320514.6999999993</v>
      </c>
      <c r="K119" s="114">
        <f t="shared" si="191"/>
        <v>-1205911.2100000009</v>
      </c>
      <c r="L119" s="114">
        <f t="shared" si="191"/>
        <v>2194665.1999999993</v>
      </c>
      <c r="M119" s="114">
        <f t="shared" si="191"/>
        <v>2583467.4900000021</v>
      </c>
      <c r="N119" s="115">
        <f t="shared" si="191"/>
        <v>-367031.5700000003</v>
      </c>
      <c r="O119" s="113">
        <f t="shared" si="191"/>
        <v>-988050.64999999851</v>
      </c>
      <c r="P119" s="114">
        <f t="shared" si="191"/>
        <v>4323844.2400000021</v>
      </c>
      <c r="Q119" s="114">
        <f t="shared" si="191"/>
        <v>-976094.75</v>
      </c>
      <c r="R119" s="114">
        <f t="shared" si="191"/>
        <v>7088161.6600000001</v>
      </c>
      <c r="S119" s="114">
        <f t="shared" si="191"/>
        <v>2642740.6499999985</v>
      </c>
      <c r="T119" s="114">
        <f t="shared" ref="T119:U119" si="192">+T98-T105</f>
        <v>4534180.3500000015</v>
      </c>
      <c r="U119" s="114">
        <f t="shared" si="192"/>
        <v>-1265366.7199999988</v>
      </c>
      <c r="V119" s="114">
        <f t="shared" ref="V119" si="193">+V98-V105</f>
        <v>300398</v>
      </c>
      <c r="W119" s="287">
        <v>2343398</v>
      </c>
      <c r="X119" s="287">
        <v>6050433</v>
      </c>
      <c r="Y119" s="287">
        <v>1125324</v>
      </c>
      <c r="Z119" s="115">
        <v>3756381</v>
      </c>
      <c r="AA119" s="236">
        <f t="shared" si="180"/>
        <v>-1.5027340947169745</v>
      </c>
      <c r="AB119" s="237">
        <f t="shared" si="171"/>
        <v>0.60750897614563248</v>
      </c>
      <c r="AC119" s="238">
        <f t="shared" si="172"/>
        <v>-0.59318252008792416</v>
      </c>
      <c r="AD119" s="238">
        <f t="shared" si="172"/>
        <v>3.12847869326938</v>
      </c>
      <c r="AE119" s="238">
        <f t="shared" si="172"/>
        <v>5.4383239139966157E-2</v>
      </c>
      <c r="AF119" s="238">
        <f t="shared" si="172"/>
        <v>-6.8714673356679006</v>
      </c>
      <c r="AG119" s="238">
        <f t="shared" si="172"/>
        <v>-1.4449268170897582</v>
      </c>
      <c r="AH119" s="238">
        <f t="shared" si="172"/>
        <v>-0.77251445970272037</v>
      </c>
      <c r="AI119" s="238">
        <f t="shared" si="172"/>
        <v>-2.9432591558710182</v>
      </c>
      <c r="AJ119" s="238">
        <f t="shared" si="172"/>
        <v>1.756882006421755</v>
      </c>
      <c r="AK119" s="309"/>
      <c r="AL119" s="206"/>
      <c r="AM119" s="38">
        <f t="shared" si="141"/>
        <v>-2953405.0199999958</v>
      </c>
      <c r="AN119" s="72">
        <f t="shared" si="174"/>
        <v>1634065.0199999996</v>
      </c>
      <c r="AO119" s="73">
        <f t="shared" si="175"/>
        <v>1423248.4399999976</v>
      </c>
      <c r="AP119" s="73">
        <f t="shared" si="175"/>
        <v>5371267.3300000019</v>
      </c>
      <c r="AQ119" s="73">
        <f t="shared" si="175"/>
        <v>136307.92999999598</v>
      </c>
      <c r="AR119" s="73">
        <f t="shared" si="175"/>
        <v>5306420.0800000019</v>
      </c>
      <c r="AS119" s="73">
        <f t="shared" si="175"/>
        <v>-4109355.1499999985</v>
      </c>
      <c r="AT119" s="73">
        <f t="shared" si="175"/>
        <v>-1020116.6999999993</v>
      </c>
      <c r="AU119" s="73">
        <f t="shared" si="175"/>
        <v>3549309.2100000009</v>
      </c>
      <c r="AV119" s="73">
        <f t="shared" si="175"/>
        <v>3855767.8000000007</v>
      </c>
      <c r="AW119" s="328"/>
      <c r="AX119" s="118"/>
      <c r="AY119" s="38">
        <f t="shared" si="181"/>
        <v>3756381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P120" si="194">SUM(D115:D119)</f>
        <v>-3609571.629999998</v>
      </c>
      <c r="E120" s="145">
        <f t="shared" si="194"/>
        <v>-8004957.2400000002</v>
      </c>
      <c r="F120" s="39">
        <f t="shared" si="194"/>
        <v>7085707.3499999996</v>
      </c>
      <c r="G120" s="145">
        <f t="shared" si="194"/>
        <v>24454589.500000004</v>
      </c>
      <c r="H120" s="145">
        <f t="shared" si="194"/>
        <v>7042304.5099999979</v>
      </c>
      <c r="I120" s="145">
        <f t="shared" si="194"/>
        <v>-382653.79000000469</v>
      </c>
      <c r="J120" s="145">
        <f t="shared" si="194"/>
        <v>-3861846.6900000013</v>
      </c>
      <c r="K120" s="145">
        <f t="shared" si="194"/>
        <v>-106038.70000000228</v>
      </c>
      <c r="L120" s="145">
        <f t="shared" si="194"/>
        <v>13236452.419999998</v>
      </c>
      <c r="M120" s="145">
        <f t="shared" si="194"/>
        <v>15749627.730000002</v>
      </c>
      <c r="N120" s="146">
        <f t="shared" si="194"/>
        <v>-2948499.7699999977</v>
      </c>
      <c r="O120" s="184">
        <f t="shared" si="194"/>
        <v>-523226.34000000218</v>
      </c>
      <c r="P120" s="39">
        <f t="shared" si="194"/>
        <v>10658626.880000006</v>
      </c>
      <c r="Q120" s="145">
        <f t="shared" si="194"/>
        <v>825777.13999999966</v>
      </c>
      <c r="R120" s="145">
        <f t="shared" si="194"/>
        <v>10700214.500000004</v>
      </c>
      <c r="S120" s="145">
        <f t="shared" si="194"/>
        <v>30456913.929999992</v>
      </c>
      <c r="T120" s="145">
        <f t="shared" ref="T120:U120" si="195">SUM(T115:T119)</f>
        <v>24100896.970000006</v>
      </c>
      <c r="U120" s="145">
        <f t="shared" si="195"/>
        <v>639864.87999999989</v>
      </c>
      <c r="V120" s="145">
        <f t="shared" ref="V120" si="196">SUM(V115:V119)</f>
        <v>-2532431</v>
      </c>
      <c r="W120" s="286">
        <v>7054682</v>
      </c>
      <c r="X120" s="286">
        <v>23526729</v>
      </c>
      <c r="Y120" s="286">
        <v>16237619</v>
      </c>
      <c r="Z120" s="146">
        <v>8465041</v>
      </c>
      <c r="AA120" s="208">
        <f t="shared" si="180"/>
        <v>-0.56417106773837333</v>
      </c>
      <c r="AB120" s="212">
        <f t="shared" si="171"/>
        <v>-3.9528786162362466</v>
      </c>
      <c r="AC120" s="213">
        <f t="shared" si="172"/>
        <v>-1.10315821999319</v>
      </c>
      <c r="AD120" s="213">
        <f t="shared" si="172"/>
        <v>0.51011239548300058</v>
      </c>
      <c r="AE120" s="213">
        <f t="shared" si="172"/>
        <v>0.24544776881247538</v>
      </c>
      <c r="AF120" s="213">
        <f t="shared" si="172"/>
        <v>2.4223025908318774</v>
      </c>
      <c r="AG120" s="213">
        <f t="shared" si="172"/>
        <v>-2.6721770350164102</v>
      </c>
      <c r="AH120" s="213">
        <f t="shared" si="172"/>
        <v>-0.34424351785958673</v>
      </c>
      <c r="AI120" s="213">
        <f t="shared" si="172"/>
        <v>-67.529314297514475</v>
      </c>
      <c r="AJ120" s="213">
        <f t="shared" si="172"/>
        <v>0.77741952703668638</v>
      </c>
      <c r="AK120" s="303"/>
      <c r="AL120" s="214"/>
      <c r="AM120" s="39">
        <f t="shared" si="163"/>
        <v>677305.10999999708</v>
      </c>
      <c r="AN120" s="147">
        <f t="shared" si="194"/>
        <v>14268198.510000004</v>
      </c>
      <c r="AO120" s="148">
        <f t="shared" si="194"/>
        <v>8830734.379999999</v>
      </c>
      <c r="AP120" s="148">
        <f t="shared" si="194"/>
        <v>3614507.1500000041</v>
      </c>
      <c r="AQ120" s="148">
        <f t="shared" ref="AQ120:AR120" si="197">SUM(AQ115:AQ119)</f>
        <v>6002324.4299999923</v>
      </c>
      <c r="AR120" s="148">
        <f t="shared" si="197"/>
        <v>17058592.460000008</v>
      </c>
      <c r="AS120" s="148">
        <f t="shared" ref="AS120:AT120" si="198">SUM(AS115:AS119)</f>
        <v>1022518.6700000046</v>
      </c>
      <c r="AT120" s="148">
        <f t="shared" si="198"/>
        <v>1329415.6900000018</v>
      </c>
      <c r="AU120" s="148">
        <f t="shared" ref="AU120:AV120" si="199">SUM(AU115:AU119)</f>
        <v>7160720.700000002</v>
      </c>
      <c r="AV120" s="148">
        <f t="shared" si="199"/>
        <v>10290276.580000002</v>
      </c>
      <c r="AW120" s="323"/>
      <c r="AX120" s="149"/>
      <c r="AY120" s="39">
        <f t="shared" si="181"/>
        <v>8465041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7"/>
      <c r="AX121" s="91"/>
      <c r="AY121" s="88"/>
    </row>
    <row r="122" spans="1:51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125">
        <v>108</v>
      </c>
      <c r="AA122" s="236">
        <f>IF(ISERROR((O122-C122)/C122)=TRUE,0,(O122-C122)/C122)</f>
        <v>-0.41330166270783847</v>
      </c>
      <c r="AB122" s="237">
        <f t="shared" ref="AB122:AB127" si="200">IF(ISERROR((P122-D122)/D122)=TRUE,0,(P122-D122)/D122)</f>
        <v>-0.41491841491841491</v>
      </c>
      <c r="AC122" s="238">
        <f t="shared" ref="AC122:AJ127" si="201">IF(ISERROR((Q122-E122)/E122)=TRUE,0,(Q122-E122)/E122)</f>
        <v>-0.48314606741573035</v>
      </c>
      <c r="AD122" s="238">
        <f t="shared" si="201"/>
        <v>-0.50835322195704058</v>
      </c>
      <c r="AE122" s="238">
        <f t="shared" si="201"/>
        <v>-0.52579852579852582</v>
      </c>
      <c r="AF122" s="238">
        <f t="shared" si="201"/>
        <v>-0.50368550368550369</v>
      </c>
      <c r="AG122" s="238">
        <f t="shared" si="201"/>
        <v>-0.56708860759493673</v>
      </c>
      <c r="AH122" s="238">
        <f t="shared" si="201"/>
        <v>-0.55284552845528456</v>
      </c>
      <c r="AI122" s="238">
        <f t="shared" si="201"/>
        <v>-0.49554896142433236</v>
      </c>
      <c r="AJ122" s="238">
        <f t="shared" si="201"/>
        <v>-0.50986842105263153</v>
      </c>
      <c r="AK122" s="311"/>
      <c r="AL122" s="252"/>
      <c r="AM122" s="71">
        <f t="shared" ref="AM122" si="202">O122-C122</f>
        <v>-174</v>
      </c>
      <c r="AN122" s="72">
        <f t="shared" ref="AN122:AN126" si="203">P122-D122</f>
        <v>-178</v>
      </c>
      <c r="AO122" s="73">
        <f t="shared" ref="AO122:AV126" si="204">Q122-E122</f>
        <v>-215</v>
      </c>
      <c r="AP122" s="73">
        <f t="shared" si="204"/>
        <v>-213</v>
      </c>
      <c r="AQ122" s="73">
        <f t="shared" si="204"/>
        <v>-214</v>
      </c>
      <c r="AR122" s="73">
        <f t="shared" si="204"/>
        <v>-205</v>
      </c>
      <c r="AS122" s="73">
        <f t="shared" si="204"/>
        <v>-224</v>
      </c>
      <c r="AT122" s="73">
        <f t="shared" si="204"/>
        <v>-204</v>
      </c>
      <c r="AU122" s="73">
        <f t="shared" si="204"/>
        <v>-167</v>
      </c>
      <c r="AV122" s="73">
        <f t="shared" si="204"/>
        <v>-155</v>
      </c>
      <c r="AW122" s="272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108</v>
      </c>
    </row>
    <row r="123" spans="1:51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125">
        <v>915</v>
      </c>
      <c r="AA123" s="236">
        <f t="shared" ref="AA123:AA127" si="205">IF(ISERROR((O123-C123)/C123)=TRUE,0,(O123-C123)/C123)</f>
        <v>0.32973421926910301</v>
      </c>
      <c r="AB123" s="237">
        <f t="shared" si="200"/>
        <v>0.22112462006079028</v>
      </c>
      <c r="AC123" s="238">
        <f t="shared" si="201"/>
        <v>-6.5563725490196081E-2</v>
      </c>
      <c r="AD123" s="238">
        <f t="shared" si="201"/>
        <v>-0.21916299559471367</v>
      </c>
      <c r="AE123" s="238">
        <f t="shared" si="201"/>
        <v>-0.18706942236354002</v>
      </c>
      <c r="AF123" s="238">
        <f t="shared" si="201"/>
        <v>-0.34539969834087481</v>
      </c>
      <c r="AG123" s="238">
        <f t="shared" si="201"/>
        <v>-0.4</v>
      </c>
      <c r="AH123" s="238">
        <f t="shared" si="201"/>
        <v>-0.49700299700299699</v>
      </c>
      <c r="AI123" s="238">
        <f t="shared" si="201"/>
        <v>-0.49765013054830287</v>
      </c>
      <c r="AJ123" s="238">
        <f t="shared" si="201"/>
        <v>-0.47554806070826305</v>
      </c>
      <c r="AK123" s="311"/>
      <c r="AL123" s="252"/>
      <c r="AM123" s="71">
        <f t="shared" si="141"/>
        <v>397</v>
      </c>
      <c r="AN123" s="72">
        <f t="shared" si="203"/>
        <v>291</v>
      </c>
      <c r="AO123" s="73">
        <f t="shared" si="204"/>
        <v>-107</v>
      </c>
      <c r="AP123" s="73">
        <f t="shared" si="204"/>
        <v>-398</v>
      </c>
      <c r="AQ123" s="73">
        <f t="shared" si="204"/>
        <v>-353</v>
      </c>
      <c r="AR123" s="73">
        <f t="shared" si="204"/>
        <v>-687</v>
      </c>
      <c r="AS123" s="73">
        <f t="shared" si="204"/>
        <v>-804</v>
      </c>
      <c r="AT123" s="73">
        <f t="shared" si="204"/>
        <v>-995</v>
      </c>
      <c r="AU123" s="73">
        <f t="shared" si="204"/>
        <v>-953</v>
      </c>
      <c r="AV123" s="73">
        <f t="shared" si="204"/>
        <v>-846</v>
      </c>
      <c r="AW123" s="272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915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125"/>
      <c r="AA124" s="236">
        <f t="shared" si="205"/>
        <v>0</v>
      </c>
      <c r="AB124" s="237">
        <f t="shared" si="200"/>
        <v>0</v>
      </c>
      <c r="AC124" s="238">
        <f t="shared" si="201"/>
        <v>0</v>
      </c>
      <c r="AD124" s="238">
        <f t="shared" si="201"/>
        <v>0</v>
      </c>
      <c r="AE124" s="238">
        <f t="shared" si="201"/>
        <v>0</v>
      </c>
      <c r="AF124" s="238">
        <f t="shared" si="201"/>
        <v>0</v>
      </c>
      <c r="AG124" s="238">
        <f t="shared" si="201"/>
        <v>0</v>
      </c>
      <c r="AH124" s="238">
        <f t="shared" si="201"/>
        <v>0</v>
      </c>
      <c r="AI124" s="238">
        <f t="shared" si="201"/>
        <v>0</v>
      </c>
      <c r="AJ124" s="238">
        <f t="shared" si="201"/>
        <v>0</v>
      </c>
      <c r="AK124" s="311"/>
      <c r="AL124" s="252"/>
      <c r="AM124" s="71">
        <f t="shared" si="141"/>
        <v>0</v>
      </c>
      <c r="AN124" s="72">
        <f t="shared" si="203"/>
        <v>0</v>
      </c>
      <c r="AO124" s="73">
        <f t="shared" si="204"/>
        <v>0</v>
      </c>
      <c r="AP124" s="73">
        <f t="shared" si="204"/>
        <v>0</v>
      </c>
      <c r="AQ124" s="73">
        <f t="shared" si="204"/>
        <v>0</v>
      </c>
      <c r="AR124" s="73">
        <f t="shared" si="204"/>
        <v>0</v>
      </c>
      <c r="AS124" s="73">
        <f t="shared" si="204"/>
        <v>0</v>
      </c>
      <c r="AT124" s="73">
        <f t="shared" si="204"/>
        <v>0</v>
      </c>
      <c r="AU124" s="73">
        <f t="shared" si="204"/>
        <v>0</v>
      </c>
      <c r="AV124" s="73">
        <f t="shared" si="204"/>
        <v>0</v>
      </c>
      <c r="AW124" s="272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125"/>
      <c r="AA125" s="236">
        <f t="shared" si="205"/>
        <v>0</v>
      </c>
      <c r="AB125" s="237">
        <f t="shared" si="200"/>
        <v>0</v>
      </c>
      <c r="AC125" s="238">
        <f t="shared" si="201"/>
        <v>0</v>
      </c>
      <c r="AD125" s="238">
        <f t="shared" si="201"/>
        <v>0</v>
      </c>
      <c r="AE125" s="238">
        <f t="shared" si="201"/>
        <v>0</v>
      </c>
      <c r="AF125" s="238">
        <f t="shared" si="201"/>
        <v>0</v>
      </c>
      <c r="AG125" s="238">
        <f t="shared" si="201"/>
        <v>0</v>
      </c>
      <c r="AH125" s="238">
        <f t="shared" si="201"/>
        <v>0</v>
      </c>
      <c r="AI125" s="238">
        <f t="shared" si="201"/>
        <v>0</v>
      </c>
      <c r="AJ125" s="238">
        <f t="shared" si="201"/>
        <v>0</v>
      </c>
      <c r="AK125" s="311"/>
      <c r="AL125" s="252"/>
      <c r="AM125" s="71">
        <f t="shared" si="141"/>
        <v>0</v>
      </c>
      <c r="AN125" s="72">
        <f t="shared" si="203"/>
        <v>0</v>
      </c>
      <c r="AO125" s="73">
        <f t="shared" si="204"/>
        <v>0</v>
      </c>
      <c r="AP125" s="73">
        <f t="shared" si="204"/>
        <v>0</v>
      </c>
      <c r="AQ125" s="73">
        <f t="shared" si="204"/>
        <v>0</v>
      </c>
      <c r="AR125" s="73">
        <f t="shared" si="204"/>
        <v>0</v>
      </c>
      <c r="AS125" s="73">
        <f t="shared" si="204"/>
        <v>0</v>
      </c>
      <c r="AT125" s="73">
        <f t="shared" si="204"/>
        <v>0</v>
      </c>
      <c r="AU125" s="73">
        <f t="shared" si="204"/>
        <v>0</v>
      </c>
      <c r="AV125" s="73">
        <f t="shared" si="204"/>
        <v>0</v>
      </c>
      <c r="AW125" s="272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125"/>
      <c r="AA126" s="236">
        <f t="shared" si="205"/>
        <v>0</v>
      </c>
      <c r="AB126" s="237">
        <f t="shared" si="200"/>
        <v>0</v>
      </c>
      <c r="AC126" s="238">
        <f t="shared" si="201"/>
        <v>0</v>
      </c>
      <c r="AD126" s="238">
        <f t="shared" si="201"/>
        <v>0</v>
      </c>
      <c r="AE126" s="238">
        <f t="shared" si="201"/>
        <v>0</v>
      </c>
      <c r="AF126" s="238">
        <f t="shared" si="201"/>
        <v>0</v>
      </c>
      <c r="AG126" s="238">
        <f t="shared" si="201"/>
        <v>0</v>
      </c>
      <c r="AH126" s="238">
        <f t="shared" si="201"/>
        <v>0</v>
      </c>
      <c r="AI126" s="238">
        <f t="shared" si="201"/>
        <v>0</v>
      </c>
      <c r="AJ126" s="238">
        <f t="shared" si="201"/>
        <v>0</v>
      </c>
      <c r="AK126" s="311"/>
      <c r="AL126" s="252"/>
      <c r="AM126" s="71">
        <f t="shared" si="141"/>
        <v>0</v>
      </c>
      <c r="AN126" s="72">
        <f t="shared" si="203"/>
        <v>0</v>
      </c>
      <c r="AO126" s="73">
        <f t="shared" si="204"/>
        <v>0</v>
      </c>
      <c r="AP126" s="73">
        <f t="shared" si="204"/>
        <v>0</v>
      </c>
      <c r="AQ126" s="73">
        <f t="shared" si="204"/>
        <v>0</v>
      </c>
      <c r="AR126" s="73">
        <f t="shared" si="204"/>
        <v>0</v>
      </c>
      <c r="AS126" s="73">
        <f t="shared" si="204"/>
        <v>0</v>
      </c>
      <c r="AT126" s="73">
        <f t="shared" si="204"/>
        <v>0</v>
      </c>
      <c r="AU126" s="73">
        <f t="shared" si="204"/>
        <v>0</v>
      </c>
      <c r="AV126" s="73">
        <f t="shared" si="204"/>
        <v>0</v>
      </c>
      <c r="AW126" s="272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Y127" si="206">SUM(D122:D126)</f>
        <v>1745</v>
      </c>
      <c r="E127" s="140">
        <f t="shared" si="206"/>
        <v>2077</v>
      </c>
      <c r="F127" s="141">
        <f t="shared" si="206"/>
        <v>2235</v>
      </c>
      <c r="G127" s="140">
        <f t="shared" si="206"/>
        <v>2294</v>
      </c>
      <c r="H127" s="141">
        <f t="shared" si="206"/>
        <v>2396</v>
      </c>
      <c r="I127" s="140">
        <f t="shared" si="206"/>
        <v>2405</v>
      </c>
      <c r="J127" s="141">
        <f t="shared" si="206"/>
        <v>2371</v>
      </c>
      <c r="K127" s="140">
        <f t="shared" si="206"/>
        <v>2252</v>
      </c>
      <c r="L127" s="141">
        <f t="shared" si="206"/>
        <v>2083</v>
      </c>
      <c r="M127" s="141">
        <f t="shared" si="206"/>
        <v>1969</v>
      </c>
      <c r="N127" s="142">
        <f t="shared" si="206"/>
        <v>1864</v>
      </c>
      <c r="O127" s="139">
        <f t="shared" si="206"/>
        <v>1848</v>
      </c>
      <c r="P127" s="141">
        <f t="shared" si="206"/>
        <v>1858</v>
      </c>
      <c r="Q127" s="140">
        <f t="shared" si="206"/>
        <v>1755</v>
      </c>
      <c r="R127" s="141">
        <f t="shared" si="206"/>
        <v>1624</v>
      </c>
      <c r="S127" s="140">
        <f t="shared" si="206"/>
        <v>1727</v>
      </c>
      <c r="T127" s="141">
        <f t="shared" si="206"/>
        <v>1504</v>
      </c>
      <c r="U127" s="291">
        <f t="shared" si="206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142">
        <v>1023</v>
      </c>
      <c r="AA127" s="240">
        <f t="shared" si="205"/>
        <v>0.13723076923076924</v>
      </c>
      <c r="AB127" s="241">
        <f t="shared" si="200"/>
        <v>6.475644699140401E-2</v>
      </c>
      <c r="AC127" s="242">
        <f t="shared" si="201"/>
        <v>-0.15503129513721714</v>
      </c>
      <c r="AD127" s="242">
        <f t="shared" si="201"/>
        <v>-0.27337807606263981</v>
      </c>
      <c r="AE127" s="242">
        <f t="shared" si="201"/>
        <v>-0.24716652136006975</v>
      </c>
      <c r="AF127" s="242">
        <f t="shared" si="201"/>
        <v>-0.37228714524207013</v>
      </c>
      <c r="AG127" s="242">
        <f t="shared" si="201"/>
        <v>-0.42744282744282747</v>
      </c>
      <c r="AH127" s="242">
        <f t="shared" si="201"/>
        <v>-0.50569380008435261</v>
      </c>
      <c r="AI127" s="242">
        <f t="shared" si="201"/>
        <v>-0.49733570159857904</v>
      </c>
      <c r="AJ127" s="242">
        <f t="shared" si="201"/>
        <v>-0.48055688910225636</v>
      </c>
      <c r="AK127" s="312"/>
      <c r="AL127" s="253"/>
      <c r="AM127" s="141">
        <f t="shared" si="163"/>
        <v>223</v>
      </c>
      <c r="AN127" s="143">
        <f t="shared" si="206"/>
        <v>113</v>
      </c>
      <c r="AO127" s="136">
        <f t="shared" si="206"/>
        <v>-322</v>
      </c>
      <c r="AP127" s="136">
        <f t="shared" ref="AP127:AQ127" si="207">SUM(AP122:AP126)</f>
        <v>-611</v>
      </c>
      <c r="AQ127" s="136">
        <f t="shared" si="207"/>
        <v>-567</v>
      </c>
      <c r="AR127" s="136">
        <f t="shared" ref="AR127:AS127" si="208">SUM(AR122:AR126)</f>
        <v>-892</v>
      </c>
      <c r="AS127" s="136">
        <f t="shared" si="208"/>
        <v>-1028</v>
      </c>
      <c r="AT127" s="136">
        <f t="shared" ref="AT127:AU127" si="209">SUM(AT122:AT126)</f>
        <v>-1199</v>
      </c>
      <c r="AU127" s="136">
        <f t="shared" si="209"/>
        <v>-1120</v>
      </c>
      <c r="AV127" s="136">
        <f t="shared" ref="AV127" si="210">SUM(AV122:AV126)</f>
        <v>-1001</v>
      </c>
      <c r="AW127" s="273"/>
      <c r="AX127" s="138"/>
      <c r="AY127" s="97">
        <f t="shared" si="206"/>
        <v>1023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19"/>
      <c r="AX128" s="105"/>
      <c r="AY128" s="102"/>
    </row>
    <row r="129" spans="1:51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127">
        <v>0</v>
      </c>
      <c r="AA129" s="236">
        <f>IF(ISERROR((O129-C129)/C129)=TRUE,0,(O129-C129)/C129)</f>
        <v>0</v>
      </c>
      <c r="AB129" s="237">
        <f t="shared" ref="AB129:AB134" si="211">IF(ISERROR((P129-D129)/D129)=TRUE,0,(P129-D129)/D129)</f>
        <v>-1</v>
      </c>
      <c r="AC129" s="238">
        <f t="shared" ref="AC129:AJ134" si="212">IF(ISERROR((Q129-E129)/E129)=TRUE,0,(Q129-E129)/E129)</f>
        <v>-1</v>
      </c>
      <c r="AD129" s="238">
        <f t="shared" si="212"/>
        <v>-1</v>
      </c>
      <c r="AE129" s="238">
        <f t="shared" si="212"/>
        <v>-1</v>
      </c>
      <c r="AF129" s="238">
        <f t="shared" si="212"/>
        <v>-1</v>
      </c>
      <c r="AG129" s="238">
        <f t="shared" si="212"/>
        <v>-1</v>
      </c>
      <c r="AH129" s="238">
        <f t="shared" si="212"/>
        <v>-1</v>
      </c>
      <c r="AI129" s="238">
        <f t="shared" si="212"/>
        <v>-1</v>
      </c>
      <c r="AJ129" s="238">
        <f t="shared" si="212"/>
        <v>-1</v>
      </c>
      <c r="AK129" s="311"/>
      <c r="AL129" s="252"/>
      <c r="AM129" s="129">
        <f t="shared" ref="AM129" si="213">O129-C129</f>
        <v>6</v>
      </c>
      <c r="AN129" s="72">
        <f t="shared" ref="AN129:AN133" si="214">P129-D129</f>
        <v>-184</v>
      </c>
      <c r="AO129" s="73">
        <f t="shared" ref="AO129:AV133" si="215">Q129-E129</f>
        <v>-838</v>
      </c>
      <c r="AP129" s="73">
        <f t="shared" si="215"/>
        <v>-1119</v>
      </c>
      <c r="AQ129" s="73">
        <f t="shared" si="215"/>
        <v>-714</v>
      </c>
      <c r="AR129" s="73">
        <f t="shared" si="215"/>
        <v>-1174</v>
      </c>
      <c r="AS129" s="73">
        <f t="shared" si="215"/>
        <v>-1230</v>
      </c>
      <c r="AT129" s="73">
        <f t="shared" si="215"/>
        <v>-666</v>
      </c>
      <c r="AU129" s="73">
        <f t="shared" si="215"/>
        <v>-1</v>
      </c>
      <c r="AV129" s="73">
        <f t="shared" si="215"/>
        <v>-1</v>
      </c>
      <c r="AW129" s="272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127">
        <v>0</v>
      </c>
      <c r="AA130" s="236">
        <f t="shared" ref="AA130:AA134" si="216">IF(ISERROR((O130-C130)/C130)=TRUE,0,(O130-C130)/C130)</f>
        <v>0</v>
      </c>
      <c r="AB130" s="237">
        <f t="shared" si="211"/>
        <v>-1</v>
      </c>
      <c r="AC130" s="238">
        <f t="shared" si="212"/>
        <v>-1</v>
      </c>
      <c r="AD130" s="238">
        <f t="shared" si="212"/>
        <v>-1</v>
      </c>
      <c r="AE130" s="238">
        <f t="shared" si="212"/>
        <v>-1</v>
      </c>
      <c r="AF130" s="238">
        <f t="shared" si="212"/>
        <v>-1</v>
      </c>
      <c r="AG130" s="238">
        <f t="shared" si="212"/>
        <v>-1</v>
      </c>
      <c r="AH130" s="238">
        <f t="shared" si="212"/>
        <v>-1</v>
      </c>
      <c r="AI130" s="238">
        <f t="shared" si="212"/>
        <v>0</v>
      </c>
      <c r="AJ130" s="238">
        <f t="shared" si="212"/>
        <v>0</v>
      </c>
      <c r="AK130" s="311"/>
      <c r="AL130" s="252"/>
      <c r="AM130" s="129">
        <f t="shared" si="141"/>
        <v>1</v>
      </c>
      <c r="AN130" s="72">
        <f t="shared" si="214"/>
        <v>-25</v>
      </c>
      <c r="AO130" s="73">
        <f t="shared" si="215"/>
        <v>-274</v>
      </c>
      <c r="AP130" s="73">
        <f t="shared" si="215"/>
        <v>-349</v>
      </c>
      <c r="AQ130" s="73">
        <f t="shared" si="215"/>
        <v>-205</v>
      </c>
      <c r="AR130" s="73">
        <f t="shared" si="215"/>
        <v>-344</v>
      </c>
      <c r="AS130" s="73">
        <f t="shared" si="215"/>
        <v>-244</v>
      </c>
      <c r="AT130" s="73">
        <f t="shared" si="215"/>
        <v>-196</v>
      </c>
      <c r="AU130" s="73">
        <f t="shared" si="215"/>
        <v>0</v>
      </c>
      <c r="AV130" s="73">
        <f t="shared" si="215"/>
        <v>0</v>
      </c>
      <c r="AW130" s="272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127">
        <v>6</v>
      </c>
      <c r="AA131" s="236">
        <f t="shared" si="216"/>
        <v>-0.8</v>
      </c>
      <c r="AB131" s="237">
        <f t="shared" si="211"/>
        <v>-1</v>
      </c>
      <c r="AC131" s="238">
        <f t="shared" si="212"/>
        <v>-1</v>
      </c>
      <c r="AD131" s="238">
        <f t="shared" si="212"/>
        <v>-1</v>
      </c>
      <c r="AE131" s="238">
        <f t="shared" si="212"/>
        <v>-1</v>
      </c>
      <c r="AF131" s="238">
        <f t="shared" si="212"/>
        <v>-1</v>
      </c>
      <c r="AG131" s="238">
        <f t="shared" si="212"/>
        <v>-0.89655172413793105</v>
      </c>
      <c r="AH131" s="238">
        <f t="shared" si="212"/>
        <v>0.42857142857142855</v>
      </c>
      <c r="AI131" s="238">
        <f t="shared" si="212"/>
        <v>-0.85416666666666663</v>
      </c>
      <c r="AJ131" s="238">
        <f t="shared" si="212"/>
        <v>-0.8214285714285714</v>
      </c>
      <c r="AK131" s="311"/>
      <c r="AL131" s="252"/>
      <c r="AM131" s="129">
        <f t="shared" si="141"/>
        <v>-16</v>
      </c>
      <c r="AN131" s="72">
        <f t="shared" si="214"/>
        <v>-47</v>
      </c>
      <c r="AO131" s="73">
        <f t="shared" si="215"/>
        <v>-25</v>
      </c>
      <c r="AP131" s="73">
        <f t="shared" si="215"/>
        <v>-36</v>
      </c>
      <c r="AQ131" s="73">
        <f t="shared" si="215"/>
        <v>-23</v>
      </c>
      <c r="AR131" s="73">
        <f t="shared" si="215"/>
        <v>-29</v>
      </c>
      <c r="AS131" s="73">
        <f t="shared" si="215"/>
        <v>-26</v>
      </c>
      <c r="AT131" s="73">
        <f t="shared" si="215"/>
        <v>6</v>
      </c>
      <c r="AU131" s="73">
        <f t="shared" si="215"/>
        <v>-41</v>
      </c>
      <c r="AV131" s="73">
        <f t="shared" si="215"/>
        <v>-23</v>
      </c>
      <c r="AW131" s="272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6</v>
      </c>
    </row>
    <row r="132" spans="1:51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127">
        <v>3</v>
      </c>
      <c r="AA132" s="236">
        <f t="shared" si="216"/>
        <v>2</v>
      </c>
      <c r="AB132" s="237">
        <f t="shared" si="211"/>
        <v>-1</v>
      </c>
      <c r="AC132" s="238">
        <f t="shared" si="212"/>
        <v>-1</v>
      </c>
      <c r="AD132" s="238">
        <f t="shared" si="212"/>
        <v>-1</v>
      </c>
      <c r="AE132" s="238">
        <f t="shared" si="212"/>
        <v>-1</v>
      </c>
      <c r="AF132" s="238">
        <f t="shared" si="212"/>
        <v>-1</v>
      </c>
      <c r="AG132" s="238">
        <f t="shared" si="212"/>
        <v>-1</v>
      </c>
      <c r="AH132" s="238">
        <f t="shared" si="212"/>
        <v>-0.2</v>
      </c>
      <c r="AI132" s="238">
        <f t="shared" si="212"/>
        <v>-0.5</v>
      </c>
      <c r="AJ132" s="238">
        <f t="shared" si="212"/>
        <v>-1</v>
      </c>
      <c r="AK132" s="311"/>
      <c r="AL132" s="252"/>
      <c r="AM132" s="129">
        <f t="shared" si="141"/>
        <v>2</v>
      </c>
      <c r="AN132" s="72">
        <f t="shared" si="214"/>
        <v>-5</v>
      </c>
      <c r="AO132" s="73">
        <f t="shared" si="215"/>
        <v>-3</v>
      </c>
      <c r="AP132" s="73">
        <f t="shared" si="215"/>
        <v>-4</v>
      </c>
      <c r="AQ132" s="73">
        <f t="shared" si="215"/>
        <v>-4</v>
      </c>
      <c r="AR132" s="73">
        <f t="shared" si="215"/>
        <v>-4</v>
      </c>
      <c r="AS132" s="73">
        <f t="shared" si="215"/>
        <v>-2</v>
      </c>
      <c r="AT132" s="73">
        <f t="shared" si="215"/>
        <v>-1</v>
      </c>
      <c r="AU132" s="73">
        <f t="shared" si="215"/>
        <v>-1</v>
      </c>
      <c r="AV132" s="73">
        <f t="shared" si="215"/>
        <v>-2</v>
      </c>
      <c r="AW132" s="272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3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127">
        <v>0</v>
      </c>
      <c r="AA133" s="236">
        <f t="shared" si="216"/>
        <v>0</v>
      </c>
      <c r="AB133" s="237">
        <f t="shared" si="211"/>
        <v>0</v>
      </c>
      <c r="AC133" s="238">
        <f t="shared" si="212"/>
        <v>0</v>
      </c>
      <c r="AD133" s="238">
        <f t="shared" si="212"/>
        <v>0</v>
      </c>
      <c r="AE133" s="238">
        <f t="shared" si="212"/>
        <v>0</v>
      </c>
      <c r="AF133" s="238">
        <f t="shared" si="212"/>
        <v>0</v>
      </c>
      <c r="AG133" s="238">
        <f t="shared" si="212"/>
        <v>0</v>
      </c>
      <c r="AH133" s="238">
        <f t="shared" si="212"/>
        <v>0</v>
      </c>
      <c r="AI133" s="238">
        <f t="shared" si="212"/>
        <v>0</v>
      </c>
      <c r="AJ133" s="238">
        <f t="shared" si="212"/>
        <v>0</v>
      </c>
      <c r="AK133" s="311"/>
      <c r="AL133" s="252"/>
      <c r="AM133" s="129">
        <f t="shared" si="141"/>
        <v>0</v>
      </c>
      <c r="AN133" s="72">
        <f t="shared" si="214"/>
        <v>0</v>
      </c>
      <c r="AO133" s="73">
        <f t="shared" si="215"/>
        <v>0</v>
      </c>
      <c r="AP133" s="73">
        <f t="shared" si="215"/>
        <v>0</v>
      </c>
      <c r="AQ133" s="73">
        <f t="shared" si="215"/>
        <v>0</v>
      </c>
      <c r="AR133" s="73">
        <f t="shared" si="215"/>
        <v>0</v>
      </c>
      <c r="AS133" s="73">
        <f t="shared" si="215"/>
        <v>0</v>
      </c>
      <c r="AT133" s="73">
        <f t="shared" si="215"/>
        <v>0</v>
      </c>
      <c r="AU133" s="73">
        <f t="shared" si="215"/>
        <v>0</v>
      </c>
      <c r="AV133" s="73">
        <f t="shared" si="215"/>
        <v>0</v>
      </c>
      <c r="AW133" s="272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O141" si="217">SUM(D129:D133)</f>
        <v>261</v>
      </c>
      <c r="E134" s="136">
        <f t="shared" si="217"/>
        <v>1140</v>
      </c>
      <c r="F134" s="136">
        <f t="shared" si="217"/>
        <v>1508</v>
      </c>
      <c r="G134" s="136">
        <f t="shared" si="217"/>
        <v>946</v>
      </c>
      <c r="H134" s="137">
        <f t="shared" si="217"/>
        <v>1551</v>
      </c>
      <c r="I134" s="136">
        <f t="shared" si="217"/>
        <v>1505</v>
      </c>
      <c r="J134" s="137">
        <f t="shared" si="217"/>
        <v>881</v>
      </c>
      <c r="K134" s="136">
        <f t="shared" si="217"/>
        <v>51</v>
      </c>
      <c r="L134" s="137">
        <f t="shared" si="217"/>
        <v>31</v>
      </c>
      <c r="M134" s="137">
        <f t="shared" si="217"/>
        <v>19</v>
      </c>
      <c r="N134" s="138">
        <f t="shared" si="217"/>
        <v>25</v>
      </c>
      <c r="O134" s="135">
        <f t="shared" si="217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218">SUM(U129:U133)</f>
        <v>3</v>
      </c>
      <c r="V134" s="273">
        <f t="shared" si="218"/>
        <v>24</v>
      </c>
      <c r="W134" s="273">
        <f t="shared" si="218"/>
        <v>8</v>
      </c>
      <c r="X134" s="273">
        <v>5</v>
      </c>
      <c r="Y134" s="273">
        <v>6</v>
      </c>
      <c r="Z134" s="138">
        <v>9</v>
      </c>
      <c r="AA134" s="240">
        <f t="shared" si="216"/>
        <v>-0.33333333333333331</v>
      </c>
      <c r="AB134" s="241">
        <f t="shared" si="211"/>
        <v>-1</v>
      </c>
      <c r="AC134" s="242">
        <f t="shared" si="212"/>
        <v>-1</v>
      </c>
      <c r="AD134" s="242">
        <f t="shared" si="212"/>
        <v>-1</v>
      </c>
      <c r="AE134" s="242">
        <f t="shared" si="212"/>
        <v>-1</v>
      </c>
      <c r="AF134" s="242">
        <f t="shared" si="212"/>
        <v>-1</v>
      </c>
      <c r="AG134" s="242">
        <f t="shared" si="212"/>
        <v>-0.99800664451827248</v>
      </c>
      <c r="AH134" s="242">
        <f t="shared" si="212"/>
        <v>-0.97275822928490352</v>
      </c>
      <c r="AI134" s="242">
        <f t="shared" si="212"/>
        <v>-0.84313725490196079</v>
      </c>
      <c r="AJ134" s="242">
        <f t="shared" si="212"/>
        <v>-0.83870967741935487</v>
      </c>
      <c r="AK134" s="312"/>
      <c r="AL134" s="253"/>
      <c r="AM134" s="135">
        <f t="shared" si="217"/>
        <v>-7</v>
      </c>
      <c r="AN134" s="137">
        <f t="shared" si="217"/>
        <v>-261</v>
      </c>
      <c r="AO134" s="136">
        <f t="shared" si="217"/>
        <v>-1140</v>
      </c>
      <c r="AP134" s="136">
        <f t="shared" ref="AP134:AQ134" si="219">SUM(AP129:AP133)</f>
        <v>-1508</v>
      </c>
      <c r="AQ134" s="136">
        <f t="shared" si="219"/>
        <v>-946</v>
      </c>
      <c r="AR134" s="136">
        <f t="shared" ref="AR134:AS134" si="220">SUM(AR129:AR133)</f>
        <v>-1551</v>
      </c>
      <c r="AS134" s="136">
        <f t="shared" si="220"/>
        <v>-1502</v>
      </c>
      <c r="AT134" s="136">
        <f t="shared" ref="AT134:AU134" si="221">SUM(AT129:AT133)</f>
        <v>-857</v>
      </c>
      <c r="AU134" s="136">
        <f t="shared" si="221"/>
        <v>-43</v>
      </c>
      <c r="AV134" s="136">
        <f t="shared" ref="AV134" si="222">SUM(AV129:AV133)</f>
        <v>-26</v>
      </c>
      <c r="AW134" s="273"/>
      <c r="AX134" s="138"/>
      <c r="AY134" s="97">
        <f t="shared" ref="AY134" si="223">SUM(AY129:AY133)</f>
        <v>9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19"/>
      <c r="AX135" s="105"/>
      <c r="AY135" s="102"/>
    </row>
    <row r="136" spans="1:51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127">
        <v>7064</v>
      </c>
      <c r="AA136" s="236">
        <f>IF(ISERROR((O136-C136)/C136)=TRUE,0,(O136-C136)/C136)</f>
        <v>-4.6127700898276284E-3</v>
      </c>
      <c r="AB136" s="237">
        <f t="shared" ref="AB136:AB141" si="224">IF(ISERROR((P136-D136)/D136)=TRUE,0,(P136-D136)/D136)</f>
        <v>-0.36084583901773531</v>
      </c>
      <c r="AC136" s="238">
        <f t="shared" ref="AC136:AJ141" si="225">IF(ISERROR((Q136-E136)/E136)=TRUE,0,(Q136-E136)/E136)</f>
        <v>-0.51272015655577297</v>
      </c>
      <c r="AD136" s="238">
        <f t="shared" si="225"/>
        <v>-0.49688704417432555</v>
      </c>
      <c r="AE136" s="238">
        <f t="shared" si="225"/>
        <v>-0.43611654483681661</v>
      </c>
      <c r="AF136" s="238">
        <f t="shared" si="225"/>
        <v>-0.46800041897978423</v>
      </c>
      <c r="AG136" s="238">
        <f t="shared" si="225"/>
        <v>-0.48161209068010075</v>
      </c>
      <c r="AH136" s="238">
        <f t="shared" si="225"/>
        <v>-0.34796207604339752</v>
      </c>
      <c r="AI136" s="238">
        <f t="shared" si="225"/>
        <v>-0.22470284237726099</v>
      </c>
      <c r="AJ136" s="238">
        <f t="shared" si="225"/>
        <v>-0.23042217209152432</v>
      </c>
      <c r="AK136" s="311"/>
      <c r="AL136" s="252"/>
      <c r="AM136" s="129">
        <f t="shared" ref="AM136" si="226">O136-C136</f>
        <v>-38</v>
      </c>
      <c r="AN136" s="72">
        <f t="shared" ref="AN136:AN140" si="227">P136-D136</f>
        <v>-3174</v>
      </c>
      <c r="AO136" s="73">
        <f t="shared" ref="AO136:AV140" si="228">Q136-E136</f>
        <v>-4978</v>
      </c>
      <c r="AP136" s="73">
        <f t="shared" si="228"/>
        <v>-5028</v>
      </c>
      <c r="AQ136" s="73">
        <f t="shared" si="228"/>
        <v>-4236</v>
      </c>
      <c r="AR136" s="73">
        <f t="shared" si="228"/>
        <v>-4468</v>
      </c>
      <c r="AS136" s="73">
        <f t="shared" si="228"/>
        <v>-4780</v>
      </c>
      <c r="AT136" s="73">
        <f t="shared" si="228"/>
        <v>-3560</v>
      </c>
      <c r="AU136" s="73">
        <f t="shared" si="228"/>
        <v>-2174</v>
      </c>
      <c r="AV136" s="73">
        <f t="shared" si="228"/>
        <v>-2145</v>
      </c>
      <c r="AW136" s="272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7064</v>
      </c>
    </row>
    <row r="137" spans="1:51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127">
        <v>1683</v>
      </c>
      <c r="AA137" s="236">
        <f t="shared" ref="AA137:AA141" si="229">IF(ISERROR((O137-C137)/C137)=TRUE,0,(O137-C137)/C137)</f>
        <v>-0.19410876132930513</v>
      </c>
      <c r="AB137" s="237">
        <f t="shared" si="224"/>
        <v>-0.39657683903860158</v>
      </c>
      <c r="AC137" s="238">
        <f t="shared" si="225"/>
        <v>-0.5328275459585643</v>
      </c>
      <c r="AD137" s="238">
        <f t="shared" si="225"/>
        <v>-0.54069922604750464</v>
      </c>
      <c r="AE137" s="238">
        <f t="shared" si="225"/>
        <v>-0.50763143018654611</v>
      </c>
      <c r="AF137" s="238">
        <f t="shared" si="225"/>
        <v>-0.5727144866385373</v>
      </c>
      <c r="AG137" s="238">
        <f t="shared" si="225"/>
        <v>-0.57360265633646934</v>
      </c>
      <c r="AH137" s="238">
        <f t="shared" si="225"/>
        <v>-0.55997833739507175</v>
      </c>
      <c r="AI137" s="238">
        <f t="shared" si="225"/>
        <v>-0.50162481536189074</v>
      </c>
      <c r="AJ137" s="238">
        <f t="shared" si="225"/>
        <v>-0.50935483870967746</v>
      </c>
      <c r="AK137" s="311"/>
      <c r="AL137" s="252"/>
      <c r="AM137" s="129">
        <f t="shared" si="141"/>
        <v>-514</v>
      </c>
      <c r="AN137" s="72">
        <f t="shared" si="227"/>
        <v>-1089</v>
      </c>
      <c r="AO137" s="73">
        <f t="shared" si="228"/>
        <v>-1826</v>
      </c>
      <c r="AP137" s="73">
        <f t="shared" si="228"/>
        <v>-2026</v>
      </c>
      <c r="AQ137" s="73">
        <f t="shared" si="228"/>
        <v>-1796</v>
      </c>
      <c r="AR137" s="73">
        <f t="shared" si="228"/>
        <v>-2036</v>
      </c>
      <c r="AS137" s="73">
        <f t="shared" si="228"/>
        <v>-2073</v>
      </c>
      <c r="AT137" s="73">
        <f t="shared" si="228"/>
        <v>-2068</v>
      </c>
      <c r="AU137" s="73">
        <f t="shared" si="228"/>
        <v>-1698</v>
      </c>
      <c r="AV137" s="73">
        <f t="shared" si="228"/>
        <v>-1579</v>
      </c>
      <c r="AW137" s="272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1683</v>
      </c>
    </row>
    <row r="138" spans="1:51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127">
        <v>425</v>
      </c>
      <c r="AA138" s="236">
        <f t="shared" si="229"/>
        <v>8.8235294117647065E-2</v>
      </c>
      <c r="AB138" s="237">
        <f t="shared" si="224"/>
        <v>-0.34567901234567899</v>
      </c>
      <c r="AC138" s="238">
        <f t="shared" si="225"/>
        <v>-7.1428571428571425E-2</v>
      </c>
      <c r="AD138" s="238">
        <f t="shared" si="225"/>
        <v>0.40340909090909088</v>
      </c>
      <c r="AE138" s="238">
        <f t="shared" si="225"/>
        <v>0.74853801169590639</v>
      </c>
      <c r="AF138" s="238">
        <f t="shared" si="225"/>
        <v>0.89534883720930236</v>
      </c>
      <c r="AG138" s="238">
        <f t="shared" si="225"/>
        <v>1.703448275862069</v>
      </c>
      <c r="AH138" s="238">
        <f t="shared" si="225"/>
        <v>2.1708860759493671</v>
      </c>
      <c r="AI138" s="238">
        <f t="shared" si="225"/>
        <v>1.4946808510638299</v>
      </c>
      <c r="AJ138" s="238">
        <f t="shared" si="225"/>
        <v>1.1229946524064172</v>
      </c>
      <c r="AK138" s="311"/>
      <c r="AL138" s="252"/>
      <c r="AM138" s="129">
        <f t="shared" si="141"/>
        <v>12</v>
      </c>
      <c r="AN138" s="72">
        <f t="shared" si="227"/>
        <v>-56</v>
      </c>
      <c r="AO138" s="73">
        <f t="shared" si="228"/>
        <v>-13</v>
      </c>
      <c r="AP138" s="73">
        <f t="shared" si="228"/>
        <v>71</v>
      </c>
      <c r="AQ138" s="73">
        <f t="shared" si="228"/>
        <v>128</v>
      </c>
      <c r="AR138" s="73">
        <f t="shared" si="228"/>
        <v>154</v>
      </c>
      <c r="AS138" s="73">
        <f t="shared" si="228"/>
        <v>247</v>
      </c>
      <c r="AT138" s="73">
        <f t="shared" si="228"/>
        <v>343</v>
      </c>
      <c r="AU138" s="73">
        <f t="shared" si="228"/>
        <v>281</v>
      </c>
      <c r="AV138" s="73">
        <f t="shared" si="228"/>
        <v>210</v>
      </c>
      <c r="AW138" s="272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425</v>
      </c>
    </row>
    <row r="139" spans="1:51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127">
        <v>99</v>
      </c>
      <c r="AA139" s="236">
        <f t="shared" si="229"/>
        <v>-0.33333333333333331</v>
      </c>
      <c r="AB139" s="237">
        <f t="shared" si="224"/>
        <v>-0.43333333333333335</v>
      </c>
      <c r="AC139" s="238">
        <f t="shared" si="225"/>
        <v>0.17142857142857143</v>
      </c>
      <c r="AD139" s="238">
        <f t="shared" si="225"/>
        <v>9.7560975609756101E-2</v>
      </c>
      <c r="AE139" s="238">
        <f t="shared" si="225"/>
        <v>0.67567567567567566</v>
      </c>
      <c r="AF139" s="238">
        <f t="shared" si="225"/>
        <v>1.5294117647058822</v>
      </c>
      <c r="AG139" s="238">
        <f t="shared" si="225"/>
        <v>3.4090909090909092</v>
      </c>
      <c r="AH139" s="238">
        <f t="shared" si="225"/>
        <v>4.208333333333333</v>
      </c>
      <c r="AI139" s="238">
        <f t="shared" si="225"/>
        <v>3.5384615384615383</v>
      </c>
      <c r="AJ139" s="238">
        <f t="shared" si="225"/>
        <v>2.3448275862068964</v>
      </c>
      <c r="AK139" s="311"/>
      <c r="AL139" s="252"/>
      <c r="AM139" s="129">
        <f t="shared" si="141"/>
        <v>-9</v>
      </c>
      <c r="AN139" s="72">
        <f t="shared" si="227"/>
        <v>-13</v>
      </c>
      <c r="AO139" s="73">
        <f t="shared" si="228"/>
        <v>6</v>
      </c>
      <c r="AP139" s="73">
        <f t="shared" si="228"/>
        <v>4</v>
      </c>
      <c r="AQ139" s="73">
        <f t="shared" si="228"/>
        <v>25</v>
      </c>
      <c r="AR139" s="73">
        <f t="shared" si="228"/>
        <v>52</v>
      </c>
      <c r="AS139" s="73">
        <f t="shared" si="228"/>
        <v>75</v>
      </c>
      <c r="AT139" s="73">
        <f t="shared" si="228"/>
        <v>101</v>
      </c>
      <c r="AU139" s="73">
        <f t="shared" si="228"/>
        <v>92</v>
      </c>
      <c r="AV139" s="73">
        <f t="shared" si="228"/>
        <v>68</v>
      </c>
      <c r="AW139" s="272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99</v>
      </c>
    </row>
    <row r="140" spans="1:51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127">
        <v>3</v>
      </c>
      <c r="AA140" s="236">
        <f t="shared" si="229"/>
        <v>-1</v>
      </c>
      <c r="AB140" s="237">
        <f t="shared" si="224"/>
        <v>-0.66666666666666663</v>
      </c>
      <c r="AC140" s="238">
        <f t="shared" si="225"/>
        <v>-0.66666666666666663</v>
      </c>
      <c r="AD140" s="238">
        <f t="shared" si="225"/>
        <v>-0.33333333333333331</v>
      </c>
      <c r="AE140" s="238">
        <f t="shared" si="225"/>
        <v>3</v>
      </c>
      <c r="AF140" s="238">
        <f t="shared" si="225"/>
        <v>4</v>
      </c>
      <c r="AG140" s="238">
        <f t="shared" si="225"/>
        <v>4</v>
      </c>
      <c r="AH140" s="238">
        <f t="shared" si="225"/>
        <v>3</v>
      </c>
      <c r="AI140" s="238">
        <f t="shared" si="225"/>
        <v>0</v>
      </c>
      <c r="AJ140" s="238">
        <f t="shared" si="225"/>
        <v>0</v>
      </c>
      <c r="AK140" s="311"/>
      <c r="AL140" s="252"/>
      <c r="AM140" s="129">
        <f t="shared" si="141"/>
        <v>-3</v>
      </c>
      <c r="AN140" s="72">
        <f t="shared" si="227"/>
        <v>-2</v>
      </c>
      <c r="AO140" s="73">
        <f t="shared" si="228"/>
        <v>-2</v>
      </c>
      <c r="AP140" s="73">
        <f t="shared" si="228"/>
        <v>-1</v>
      </c>
      <c r="AQ140" s="73">
        <f t="shared" si="228"/>
        <v>3</v>
      </c>
      <c r="AR140" s="73">
        <f t="shared" si="228"/>
        <v>4</v>
      </c>
      <c r="AS140" s="73">
        <f t="shared" si="228"/>
        <v>4</v>
      </c>
      <c r="AT140" s="73">
        <f t="shared" si="228"/>
        <v>3</v>
      </c>
      <c r="AU140" s="73">
        <f t="shared" si="228"/>
        <v>5</v>
      </c>
      <c r="AV140" s="73">
        <f t="shared" si="228"/>
        <v>3</v>
      </c>
      <c r="AW140" s="272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3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Y141" si="230">SUM(D136:D140)</f>
        <v>11737</v>
      </c>
      <c r="E141" s="132">
        <f t="shared" si="230"/>
        <v>13356</v>
      </c>
      <c r="F141" s="132">
        <f t="shared" si="230"/>
        <v>14086</v>
      </c>
      <c r="G141" s="132">
        <f t="shared" si="230"/>
        <v>13460</v>
      </c>
      <c r="H141" s="133">
        <f t="shared" si="230"/>
        <v>13309</v>
      </c>
      <c r="I141" s="132">
        <f t="shared" si="230"/>
        <v>13707</v>
      </c>
      <c r="J141" s="133">
        <f t="shared" si="230"/>
        <v>14107</v>
      </c>
      <c r="K141" s="132">
        <f t="shared" si="230"/>
        <v>13274</v>
      </c>
      <c r="L141" s="133">
        <f t="shared" si="230"/>
        <v>12625</v>
      </c>
      <c r="M141" s="133">
        <f t="shared" si="230"/>
        <v>11738</v>
      </c>
      <c r="N141" s="134">
        <f t="shared" si="230"/>
        <v>11635</v>
      </c>
      <c r="O141" s="131">
        <f t="shared" si="230"/>
        <v>10500</v>
      </c>
      <c r="P141" s="133">
        <f t="shared" si="230"/>
        <v>7403</v>
      </c>
      <c r="Q141" s="132">
        <f t="shared" si="230"/>
        <v>6543</v>
      </c>
      <c r="R141" s="133">
        <f t="shared" si="230"/>
        <v>7106</v>
      </c>
      <c r="S141" s="132">
        <f t="shared" si="230"/>
        <v>7584</v>
      </c>
      <c r="T141" s="133">
        <f t="shared" si="230"/>
        <v>7015</v>
      </c>
      <c r="U141" s="274">
        <f t="shared" si="230"/>
        <v>7180</v>
      </c>
      <c r="V141" s="274">
        <f t="shared" si="230"/>
        <v>8926</v>
      </c>
      <c r="W141" s="274">
        <v>9780</v>
      </c>
      <c r="X141" s="274">
        <v>9182</v>
      </c>
      <c r="Y141" s="274">
        <v>9051</v>
      </c>
      <c r="Z141" s="134">
        <v>9274</v>
      </c>
      <c r="AA141" s="254">
        <f t="shared" si="229"/>
        <v>-4.9945711183496201E-2</v>
      </c>
      <c r="AB141" s="254">
        <f t="shared" si="224"/>
        <v>-0.36925960637300842</v>
      </c>
      <c r="AC141" s="254">
        <f t="shared" si="225"/>
        <v>-0.51010781671159033</v>
      </c>
      <c r="AD141" s="254">
        <f t="shared" si="225"/>
        <v>-0.49552747408774672</v>
      </c>
      <c r="AE141" s="254">
        <f t="shared" si="225"/>
        <v>-0.43655274888558693</v>
      </c>
      <c r="AF141" s="254">
        <f t="shared" si="225"/>
        <v>-0.4729130663460816</v>
      </c>
      <c r="AG141" s="254">
        <f t="shared" si="225"/>
        <v>-0.47618005398701391</v>
      </c>
      <c r="AH141" s="254">
        <f t="shared" si="225"/>
        <v>-0.36726447862763167</v>
      </c>
      <c r="AI141" s="254">
        <f t="shared" si="225"/>
        <v>-0.26322133494048516</v>
      </c>
      <c r="AJ141" s="254">
        <f t="shared" si="225"/>
        <v>-0.27271287128712873</v>
      </c>
      <c r="AK141" s="313"/>
      <c r="AL141" s="255"/>
      <c r="AM141" s="131">
        <f t="shared" si="217"/>
        <v>-552</v>
      </c>
      <c r="AN141" s="133">
        <f t="shared" si="230"/>
        <v>-4334</v>
      </c>
      <c r="AO141" s="132">
        <f t="shared" si="230"/>
        <v>-6813</v>
      </c>
      <c r="AP141" s="132">
        <f t="shared" si="230"/>
        <v>-6980</v>
      </c>
      <c r="AQ141" s="132">
        <f t="shared" ref="AQ141:AR141" si="231">SUM(AQ136:AQ140)</f>
        <v>-5876</v>
      </c>
      <c r="AR141" s="132">
        <f t="shared" si="231"/>
        <v>-6294</v>
      </c>
      <c r="AS141" s="132">
        <f t="shared" ref="AS141:AT141" si="232">SUM(AS136:AS140)</f>
        <v>-6527</v>
      </c>
      <c r="AT141" s="132">
        <f t="shared" si="232"/>
        <v>-5181</v>
      </c>
      <c r="AU141" s="132">
        <f t="shared" ref="AU141:AV141" si="233">SUM(AU136:AU140)</f>
        <v>-3494</v>
      </c>
      <c r="AV141" s="132">
        <f t="shared" si="233"/>
        <v>-3443</v>
      </c>
      <c r="AW141" s="274"/>
      <c r="AX141" s="134"/>
      <c r="AY141" s="131">
        <f t="shared" si="230"/>
        <v>9274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0"/>
      <c r="AX142" s="112"/>
      <c r="AY142" s="109"/>
    </row>
    <row r="143" spans="1:51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115">
        <v>42252432</v>
      </c>
      <c r="AA143" s="236">
        <f>IF(ISERROR((O143-C143)/C143)=TRUE,0,(O143-C143)/C143)</f>
        <v>2.4757769505999689E-2</v>
      </c>
      <c r="AB143" s="237">
        <f t="shared" ref="AB143:AB148" si="234">IF(ISERROR((P143-D143)/D143)=TRUE,0,(P143-D143)/D143)</f>
        <v>0.19965691715384098</v>
      </c>
      <c r="AC143" s="238">
        <f t="shared" ref="AC143:AJ148" si="235">IF(ISERROR((Q143-E143)/E143)=TRUE,0,(Q143-E143)/E143)</f>
        <v>0.26662426052053101</v>
      </c>
      <c r="AD143" s="238">
        <f t="shared" si="235"/>
        <v>8.1759055010775211E-2</v>
      </c>
      <c r="AE143" s="238">
        <f t="shared" si="235"/>
        <v>0.41882986522603805</v>
      </c>
      <c r="AF143" s="238">
        <f t="shared" si="235"/>
        <v>0.3009593476614556</v>
      </c>
      <c r="AG143" s="238">
        <f t="shared" si="235"/>
        <v>0.13685519508777041</v>
      </c>
      <c r="AH143" s="238">
        <f t="shared" si="235"/>
        <v>0.1667098041975254</v>
      </c>
      <c r="AI143" s="238">
        <f t="shared" si="235"/>
        <v>0.13490503840889895</v>
      </c>
      <c r="AJ143" s="238">
        <f t="shared" si="235"/>
        <v>4.6477552133941585E-2</v>
      </c>
      <c r="AK143" s="309"/>
      <c r="AL143" s="206"/>
      <c r="AM143" s="38">
        <f t="shared" ref="AM143:AV147" si="236">O143-C143</f>
        <v>766399.16999999806</v>
      </c>
      <c r="AN143" s="72">
        <f t="shared" si="236"/>
        <v>5112990.3599999994</v>
      </c>
      <c r="AO143" s="73">
        <f t="shared" si="236"/>
        <v>6456095.870000001</v>
      </c>
      <c r="AP143" s="73">
        <f t="shared" si="236"/>
        <v>2293382.4200000018</v>
      </c>
      <c r="AQ143" s="73">
        <f t="shared" si="236"/>
        <v>14798123.130000003</v>
      </c>
      <c r="AR143" s="73">
        <f t="shared" si="236"/>
        <v>13073037.409999996</v>
      </c>
      <c r="AS143" s="73">
        <f t="shared" si="236"/>
        <v>5000135.4600000009</v>
      </c>
      <c r="AT143" s="73">
        <f t="shared" si="236"/>
        <v>4828684.1099999994</v>
      </c>
      <c r="AU143" s="73">
        <f t="shared" si="236"/>
        <v>3891239.4499999993</v>
      </c>
      <c r="AV143" s="73">
        <f t="shared" si="236"/>
        <v>1649365.7299999967</v>
      </c>
      <c r="AW143" s="328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42252432</v>
      </c>
    </row>
    <row r="144" spans="1:51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115">
        <v>2608777</v>
      </c>
      <c r="AA144" s="236">
        <f t="shared" ref="AA144:AA148" si="237">IF(ISERROR((O144-C144)/C144)=TRUE,0,(O144-C144)/C144)</f>
        <v>-0.13329190072119804</v>
      </c>
      <c r="AB144" s="237">
        <f t="shared" si="234"/>
        <v>3.7577569483236178E-2</v>
      </c>
      <c r="AC144" s="238">
        <f t="shared" si="235"/>
        <v>6.6536743707655915E-2</v>
      </c>
      <c r="AD144" s="238">
        <f t="shared" si="235"/>
        <v>-7.008045931213408E-2</v>
      </c>
      <c r="AE144" s="238">
        <f t="shared" si="235"/>
        <v>0.28715633105536448</v>
      </c>
      <c r="AF144" s="238">
        <f t="shared" si="235"/>
        <v>0.12496018221709884</v>
      </c>
      <c r="AG144" s="238">
        <f t="shared" si="235"/>
        <v>-9.5390161551668004E-3</v>
      </c>
      <c r="AH144" s="238">
        <f t="shared" si="235"/>
        <v>-0.18428301189461388</v>
      </c>
      <c r="AI144" s="238">
        <f t="shared" si="235"/>
        <v>-0.13703480623123376</v>
      </c>
      <c r="AJ144" s="238">
        <f t="shared" si="235"/>
        <v>-0.27386466345269522</v>
      </c>
      <c r="AK144" s="309"/>
      <c r="AL144" s="206"/>
      <c r="AM144" s="38">
        <f t="shared" si="236"/>
        <v>-343403.65999999968</v>
      </c>
      <c r="AN144" s="72">
        <f t="shared" si="236"/>
        <v>80664.299999999814</v>
      </c>
      <c r="AO144" s="73">
        <f t="shared" si="236"/>
        <v>131333.33000000007</v>
      </c>
      <c r="AP144" s="73">
        <f t="shared" si="236"/>
        <v>-146864.5</v>
      </c>
      <c r="AQ144" s="73">
        <f t="shared" si="236"/>
        <v>673213.91999999993</v>
      </c>
      <c r="AR144" s="73">
        <f t="shared" si="236"/>
        <v>377478.75</v>
      </c>
      <c r="AS144" s="73">
        <f t="shared" si="236"/>
        <v>-25315.879999999888</v>
      </c>
      <c r="AT144" s="73">
        <f t="shared" si="236"/>
        <v>-414343.93999999994</v>
      </c>
      <c r="AU144" s="73">
        <f t="shared" si="236"/>
        <v>-310966.43000000017</v>
      </c>
      <c r="AV144" s="73">
        <f t="shared" si="236"/>
        <v>-749574.9700000002</v>
      </c>
      <c r="AW144" s="328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2608777</v>
      </c>
    </row>
    <row r="145" spans="1:51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115">
        <v>8636306</v>
      </c>
      <c r="AA145" s="236">
        <f t="shared" si="237"/>
        <v>-2.965884257537171E-2</v>
      </c>
      <c r="AB145" s="237">
        <f t="shared" si="234"/>
        <v>5.3510540210886373E-2</v>
      </c>
      <c r="AC145" s="238">
        <f t="shared" si="235"/>
        <v>-1.4185078086859275E-3</v>
      </c>
      <c r="AD145" s="238">
        <f t="shared" si="235"/>
        <v>-7.7624818333367512E-2</v>
      </c>
      <c r="AE145" s="238">
        <f t="shared" si="235"/>
        <v>0.11665852881351209</v>
      </c>
      <c r="AF145" s="238">
        <f t="shared" si="235"/>
        <v>0.14885276865500718</v>
      </c>
      <c r="AG145" s="238">
        <f t="shared" si="235"/>
        <v>1.0482632051622903E-2</v>
      </c>
      <c r="AH145" s="238">
        <f t="shared" si="235"/>
        <v>2.7873106011533162E-2</v>
      </c>
      <c r="AI145" s="238">
        <f t="shared" si="235"/>
        <v>4.2180922603875536E-2</v>
      </c>
      <c r="AJ145" s="238">
        <f t="shared" si="235"/>
        <v>-3.8054751919619434E-2</v>
      </c>
      <c r="AK145" s="309"/>
      <c r="AL145" s="206"/>
      <c r="AM145" s="38">
        <f t="shared" si="236"/>
        <v>-220412.54000000004</v>
      </c>
      <c r="AN145" s="72">
        <f t="shared" si="236"/>
        <v>350851.20999999996</v>
      </c>
      <c r="AO145" s="73">
        <f t="shared" si="236"/>
        <v>-8330.480000000447</v>
      </c>
      <c r="AP145" s="73">
        <f t="shared" si="236"/>
        <v>-500678.5700000003</v>
      </c>
      <c r="AQ145" s="73">
        <f t="shared" si="236"/>
        <v>834837.4299999997</v>
      </c>
      <c r="AR145" s="73">
        <f t="shared" si="236"/>
        <v>1175592.8899999997</v>
      </c>
      <c r="AS145" s="73">
        <f t="shared" si="236"/>
        <v>78922.089999999851</v>
      </c>
      <c r="AT145" s="73">
        <f t="shared" si="236"/>
        <v>179811.04999999981</v>
      </c>
      <c r="AU145" s="73">
        <f t="shared" si="236"/>
        <v>267538.34999999963</v>
      </c>
      <c r="AV145" s="73">
        <f t="shared" si="236"/>
        <v>-291930.78000000026</v>
      </c>
      <c r="AW145" s="328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8636306</v>
      </c>
    </row>
    <row r="146" spans="1:51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115">
        <v>14802138</v>
      </c>
      <c r="AA146" s="236">
        <f t="shared" si="237"/>
        <v>-8.2827037217442417E-2</v>
      </c>
      <c r="AB146" s="237">
        <f t="shared" si="234"/>
        <v>3.9370300786644087E-2</v>
      </c>
      <c r="AC146" s="238">
        <f t="shared" si="235"/>
        <v>-1.337852910267822E-2</v>
      </c>
      <c r="AD146" s="238">
        <f t="shared" si="235"/>
        <v>-1.7602098528785425E-2</v>
      </c>
      <c r="AE146" s="238">
        <f t="shared" si="235"/>
        <v>6.1320283244607802E-2</v>
      </c>
      <c r="AF146" s="238">
        <f t="shared" si="235"/>
        <v>0.29777001166021838</v>
      </c>
      <c r="AG146" s="238">
        <f t="shared" si="235"/>
        <v>1.197106509178052E-2</v>
      </c>
      <c r="AH146" s="238">
        <f t="shared" si="235"/>
        <v>2.7531161380529794E-2</v>
      </c>
      <c r="AI146" s="238">
        <f t="shared" si="235"/>
        <v>1.7439058766182642E-2</v>
      </c>
      <c r="AJ146" s="238">
        <f t="shared" si="235"/>
        <v>4.6794611587395098E-2</v>
      </c>
      <c r="AK146" s="309"/>
      <c r="AL146" s="206"/>
      <c r="AM146" s="38">
        <f t="shared" si="236"/>
        <v>-1057496.6800000016</v>
      </c>
      <c r="AN146" s="72">
        <f t="shared" si="236"/>
        <v>458316.53999999911</v>
      </c>
      <c r="AO146" s="73">
        <f t="shared" si="236"/>
        <v>-144630.77999999933</v>
      </c>
      <c r="AP146" s="73">
        <f t="shared" si="236"/>
        <v>-199746.25999999978</v>
      </c>
      <c r="AQ146" s="73">
        <f t="shared" si="236"/>
        <v>737729.46000000089</v>
      </c>
      <c r="AR146" s="73">
        <f t="shared" si="236"/>
        <v>3730406.0999999996</v>
      </c>
      <c r="AS146" s="73">
        <f t="shared" si="236"/>
        <v>147606.26999999955</v>
      </c>
      <c r="AT146" s="73">
        <f t="shared" si="236"/>
        <v>308586.88000000082</v>
      </c>
      <c r="AU146" s="73">
        <f t="shared" si="236"/>
        <v>184281.97000000067</v>
      </c>
      <c r="AV146" s="73">
        <f t="shared" si="236"/>
        <v>581722.59999999963</v>
      </c>
      <c r="AW146" s="328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14802138</v>
      </c>
    </row>
    <row r="147" spans="1:51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115">
        <v>18142983</v>
      </c>
      <c r="AA147" s="236">
        <f t="shared" si="237"/>
        <v>-0.1786832475291649</v>
      </c>
      <c r="AB147" s="237">
        <f t="shared" si="234"/>
        <v>3.6978936004022758E-2</v>
      </c>
      <c r="AC147" s="238">
        <f t="shared" si="235"/>
        <v>7.4278361880191976E-2</v>
      </c>
      <c r="AD147" s="238">
        <f t="shared" si="235"/>
        <v>7.449799268119929E-2</v>
      </c>
      <c r="AE147" s="238">
        <f t="shared" si="235"/>
        <v>0.18157634208656573</v>
      </c>
      <c r="AF147" s="238">
        <f t="shared" si="235"/>
        <v>0.2941348695954219</v>
      </c>
      <c r="AG147" s="238">
        <f t="shared" si="235"/>
        <v>-6.6985133085794048E-3</v>
      </c>
      <c r="AH147" s="238">
        <f t="shared" si="235"/>
        <v>-1.1575938320108297E-2</v>
      </c>
      <c r="AI147" s="238">
        <f t="shared" si="235"/>
        <v>3.8401631568334621E-2</v>
      </c>
      <c r="AJ147" s="238">
        <f t="shared" si="235"/>
        <v>0.1957813523578428</v>
      </c>
      <c r="AK147" s="309"/>
      <c r="AL147" s="206"/>
      <c r="AM147" s="38">
        <f t="shared" si="236"/>
        <v>-2725436.870000001</v>
      </c>
      <c r="AN147" s="72">
        <f t="shared" si="236"/>
        <v>539835.25</v>
      </c>
      <c r="AO147" s="73">
        <f t="shared" si="236"/>
        <v>933257.9299999997</v>
      </c>
      <c r="AP147" s="73">
        <f t="shared" si="236"/>
        <v>1054019.2599999998</v>
      </c>
      <c r="AQ147" s="73">
        <f t="shared" si="236"/>
        <v>2510605.0500000007</v>
      </c>
      <c r="AR147" s="73">
        <f t="shared" si="236"/>
        <v>4307937.8699999992</v>
      </c>
      <c r="AS147" s="73">
        <f t="shared" si="236"/>
        <v>-104923.83000000007</v>
      </c>
      <c r="AT147" s="73">
        <f t="shared" si="236"/>
        <v>-165844</v>
      </c>
      <c r="AU147" s="73">
        <f t="shared" si="236"/>
        <v>535743.18999999948</v>
      </c>
      <c r="AV147" s="73">
        <f t="shared" si="236"/>
        <v>2786705.8000000007</v>
      </c>
      <c r="AW147" s="328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18142983</v>
      </c>
    </row>
    <row r="148" spans="1:51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8">SUM(E143:E147)</f>
        <v>55435758.129999995</v>
      </c>
      <c r="F148" s="153">
        <f t="shared" si="238"/>
        <v>62092293.649999999</v>
      </c>
      <c r="G148" s="152">
        <f t="shared" si="238"/>
        <v>70690204.00999999</v>
      </c>
      <c r="H148" s="152">
        <f t="shared" si="238"/>
        <v>81530306.980000004</v>
      </c>
      <c r="I148" s="152">
        <f t="shared" si="238"/>
        <v>74712731.890000001</v>
      </c>
      <c r="J148" s="152">
        <f t="shared" si="238"/>
        <v>63199331.899999999</v>
      </c>
      <c r="K148" s="152">
        <f t="shared" si="238"/>
        <v>61974425.470000006</v>
      </c>
      <c r="L148" s="152">
        <f t="shared" si="238"/>
        <v>72560891.620000005</v>
      </c>
      <c r="M148" s="152">
        <f t="shared" si="238"/>
        <v>79853115.019999996</v>
      </c>
      <c r="N148" s="154">
        <f t="shared" si="238"/>
        <v>73742252.829999998</v>
      </c>
      <c r="O148" s="151">
        <f t="shared" si="238"/>
        <v>65403904.25</v>
      </c>
      <c r="P148" s="152">
        <f t="shared" si="238"/>
        <v>67094449</v>
      </c>
      <c r="Q148" s="152">
        <f t="shared" si="238"/>
        <v>62803484</v>
      </c>
      <c r="R148" s="152">
        <f t="shared" si="238"/>
        <v>64592406</v>
      </c>
      <c r="S148" s="152">
        <f t="shared" si="238"/>
        <v>90244713</v>
      </c>
      <c r="T148" s="152">
        <f t="shared" si="238"/>
        <v>104194760</v>
      </c>
      <c r="U148" s="288">
        <f t="shared" si="238"/>
        <v>79809156</v>
      </c>
      <c r="V148" s="288">
        <f t="shared" si="238"/>
        <v>67936226</v>
      </c>
      <c r="W148" s="288">
        <v>66542262</v>
      </c>
      <c r="X148" s="288">
        <v>76537180</v>
      </c>
      <c r="Y148" s="288">
        <v>85789645</v>
      </c>
      <c r="Z148" s="154">
        <v>86442636</v>
      </c>
      <c r="AA148" s="240">
        <f t="shared" si="237"/>
        <v>-5.1900982170832534E-2</v>
      </c>
      <c r="AB148" s="241">
        <f t="shared" si="234"/>
        <v>0.10805060453559154</v>
      </c>
      <c r="AC148" s="242">
        <f t="shared" si="235"/>
        <v>0.13290565726046841</v>
      </c>
      <c r="AD148" s="242">
        <f t="shared" si="235"/>
        <v>4.026445478230456E-2</v>
      </c>
      <c r="AE148" s="242">
        <f t="shared" si="235"/>
        <v>0.27662261361183488</v>
      </c>
      <c r="AF148" s="242">
        <f t="shared" si="235"/>
        <v>0.27798807412266652</v>
      </c>
      <c r="AG148" s="242">
        <f t="shared" si="235"/>
        <v>6.8213596010697278E-2</v>
      </c>
      <c r="AH148" s="242">
        <f t="shared" si="235"/>
        <v>7.4951648341712959E-2</v>
      </c>
      <c r="AI148" s="242">
        <f t="shared" si="235"/>
        <v>7.3705185572251072E-2</v>
      </c>
      <c r="AJ148" s="242">
        <f t="shared" si="235"/>
        <v>5.4799331860801007E-2</v>
      </c>
      <c r="AK148" s="310"/>
      <c r="AL148" s="251"/>
      <c r="AM148" s="153">
        <f t="shared" ref="AM148:AP148" si="239">SUM(AM143:AM147)</f>
        <v>-3580350.5800000043</v>
      </c>
      <c r="AN148" s="155">
        <f t="shared" si="239"/>
        <v>6542657.6599999983</v>
      </c>
      <c r="AO148" s="156">
        <f t="shared" si="239"/>
        <v>7367725.870000001</v>
      </c>
      <c r="AP148" s="156">
        <f t="shared" si="239"/>
        <v>2500112.3500000015</v>
      </c>
      <c r="AQ148" s="156">
        <f t="shared" ref="AQ148:AR148" si="240">SUM(AQ143:AQ147)</f>
        <v>19554508.990000006</v>
      </c>
      <c r="AR148" s="156">
        <f t="shared" si="240"/>
        <v>22664453.019999996</v>
      </c>
      <c r="AS148" s="156">
        <f t="shared" ref="AS148:AT148" si="241">SUM(AS143:AS147)</f>
        <v>5096424.1100000003</v>
      </c>
      <c r="AT148" s="156">
        <f t="shared" si="241"/>
        <v>4736894.1000000006</v>
      </c>
      <c r="AU148" s="156">
        <f t="shared" ref="AU148:AV148" si="242">SUM(AU143:AU147)</f>
        <v>4567836.5299999993</v>
      </c>
      <c r="AV148" s="156">
        <f t="shared" si="242"/>
        <v>3976288.3799999966</v>
      </c>
      <c r="AW148" s="327"/>
      <c r="AX148" s="157"/>
      <c r="AY148" s="48">
        <f t="shared" ref="AY148" si="243">SUM(AY143:AY147)</f>
        <v>86442636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19"/>
      <c r="AX149" s="105"/>
      <c r="AY149" s="102"/>
    </row>
    <row r="150" spans="1:51" x14ac:dyDescent="0.35">
      <c r="A150" s="172"/>
      <c r="B150" s="67" t="s">
        <v>30</v>
      </c>
      <c r="C150" s="258"/>
      <c r="D150" s="201">
        <f t="shared" ref="D150:T150" si="244">(C66+C143+D94-D66-D143)/(C66+C143+D94-D143)</f>
        <v>0.63071213668185033</v>
      </c>
      <c r="E150" s="201">
        <f t="shared" si="244"/>
        <v>0.64474999903104047</v>
      </c>
      <c r="F150" s="202">
        <f t="shared" si="244"/>
        <v>0.62168607514711471</v>
      </c>
      <c r="G150" s="201">
        <f t="shared" si="244"/>
        <v>0.68430307587706041</v>
      </c>
      <c r="H150" s="201">
        <f t="shared" si="244"/>
        <v>0.68565574585131706</v>
      </c>
      <c r="I150" s="201">
        <f t="shared" si="244"/>
        <v>0.67483534647843213</v>
      </c>
      <c r="J150" s="201">
        <f t="shared" si="244"/>
        <v>0.66264601370566101</v>
      </c>
      <c r="K150" s="201">
        <f t="shared" si="244"/>
        <v>0.56082005726140349</v>
      </c>
      <c r="L150" s="201">
        <f t="shared" si="244"/>
        <v>0.60391934812296322</v>
      </c>
      <c r="M150" s="201">
        <f t="shared" si="244"/>
        <v>0.63788383346421307</v>
      </c>
      <c r="N150" s="203">
        <f t="shared" si="244"/>
        <v>0.57413688871529855</v>
      </c>
      <c r="O150" s="200">
        <f t="shared" si="244"/>
        <v>0.57111222034804077</v>
      </c>
      <c r="P150" s="201">
        <f t="shared" si="244"/>
        <v>0.52140194089274816</v>
      </c>
      <c r="Q150" s="201">
        <f t="shared" si="244"/>
        <v>0.50949200131382877</v>
      </c>
      <c r="R150" s="201">
        <f t="shared" si="244"/>
        <v>0.50128697522559362</v>
      </c>
      <c r="S150" s="201">
        <f t="shared" si="244"/>
        <v>0.54832397078851447</v>
      </c>
      <c r="T150" s="201">
        <f t="shared" si="244"/>
        <v>0.56386655980173306</v>
      </c>
      <c r="U150" s="201">
        <f t="shared" ref="U150:Z155" si="245">(T66+T143+U94-U66-U143)/(T66+T143+U94-U143)</f>
        <v>0.5444394123922921</v>
      </c>
      <c r="V150" s="201">
        <f t="shared" si="245"/>
        <v>0.47224605832165378</v>
      </c>
      <c r="W150" s="201">
        <f t="shared" si="245"/>
        <v>0.41025723099547734</v>
      </c>
      <c r="X150" s="201">
        <f t="shared" si="245"/>
        <v>0.4275418419178082</v>
      </c>
      <c r="Y150" s="201">
        <f t="shared" si="245"/>
        <v>0.45626101356642479</v>
      </c>
      <c r="Z150" s="203">
        <f t="shared" si="245"/>
        <v>0.28702505314056964</v>
      </c>
      <c r="AA150" s="244"/>
      <c r="AB150" s="237">
        <f t="shared" ref="AB150:AB155" si="246">IF(ISERROR((P150-D150)/D150)=TRUE,0,(P150-D150)/D150)</f>
        <v>-0.17331233923003045</v>
      </c>
      <c r="AC150" s="238">
        <f t="shared" ref="AC150:AJ155" si="247">IF(ISERROR((Q150-E150)/E150)=TRUE,0,(Q150-E150)/E150)</f>
        <v>-0.20978363384332463</v>
      </c>
      <c r="AD150" s="238">
        <f t="shared" si="247"/>
        <v>-0.19366542815524709</v>
      </c>
      <c r="AE150" s="238">
        <f t="shared" si="247"/>
        <v>-0.19871181335004767</v>
      </c>
      <c r="AF150" s="238">
        <f t="shared" si="247"/>
        <v>-0.17762439356264612</v>
      </c>
      <c r="AG150" s="238">
        <f t="shared" si="247"/>
        <v>-0.19322629552023252</v>
      </c>
      <c r="AH150" s="238">
        <f t="shared" si="247"/>
        <v>-0.28733283147551009</v>
      </c>
      <c r="AI150" s="238">
        <f t="shared" si="247"/>
        <v>-0.2684690469188184</v>
      </c>
      <c r="AJ150" s="238">
        <f t="shared" si="247"/>
        <v>-0.2920547367017674</v>
      </c>
      <c r="AK150" s="309"/>
      <c r="AL150" s="206"/>
      <c r="AM150" s="256"/>
      <c r="AN150" s="204">
        <f t="shared" ref="AN150:AV154" si="248">P150-D150</f>
        <v>-0.10931019578910217</v>
      </c>
      <c r="AO150" s="204">
        <f t="shared" si="248"/>
        <v>-0.1352579977172117</v>
      </c>
      <c r="AP150" s="204">
        <f t="shared" si="248"/>
        <v>-0.12039909992152109</v>
      </c>
      <c r="AQ150" s="204">
        <f t="shared" si="248"/>
        <v>-0.13597910508854594</v>
      </c>
      <c r="AR150" s="204">
        <f t="shared" si="248"/>
        <v>-0.121789186049584</v>
      </c>
      <c r="AS150" s="204">
        <f t="shared" si="248"/>
        <v>-0.13039593408614003</v>
      </c>
      <c r="AT150" s="204">
        <f t="shared" si="248"/>
        <v>-0.19039995538400722</v>
      </c>
      <c r="AU150" s="204">
        <f t="shared" si="248"/>
        <v>-0.15056282626592615</v>
      </c>
      <c r="AV150" s="204">
        <f t="shared" si="248"/>
        <v>-0.17637750620515502</v>
      </c>
      <c r="AW150" s="329"/>
      <c r="AX150" s="206"/>
      <c r="AY150" s="207"/>
    </row>
    <row r="151" spans="1:51" x14ac:dyDescent="0.35">
      <c r="A151" s="172"/>
      <c r="B151" s="67" t="s">
        <v>31</v>
      </c>
      <c r="C151" s="258"/>
      <c r="D151" s="201">
        <f t="shared" ref="D151:T151" si="249">(C67+C144+D95-D67-D144)/(C67+C144+D95-D144)</f>
        <v>0.21053707748547873</v>
      </c>
      <c r="E151" s="201">
        <f t="shared" si="249"/>
        <v>0.24463109909835259</v>
      </c>
      <c r="F151" s="202">
        <f t="shared" si="249"/>
        <v>0.20989307910882862</v>
      </c>
      <c r="G151" s="201">
        <f t="shared" si="249"/>
        <v>0.24196726867937149</v>
      </c>
      <c r="H151" s="201">
        <f t="shared" si="249"/>
        <v>0.22500029916099443</v>
      </c>
      <c r="I151" s="201">
        <f t="shared" si="249"/>
        <v>0.21884967796053623</v>
      </c>
      <c r="J151" s="201">
        <f t="shared" si="249"/>
        <v>0.22288899940628193</v>
      </c>
      <c r="K151" s="201">
        <f t="shared" si="249"/>
        <v>0.16876347534626696</v>
      </c>
      <c r="L151" s="201">
        <f t="shared" si="249"/>
        <v>0.19237785271591412</v>
      </c>
      <c r="M151" s="201">
        <f t="shared" si="249"/>
        <v>0.18939038173219025</v>
      </c>
      <c r="N151" s="203">
        <f t="shared" si="249"/>
        <v>0.20940838327879016</v>
      </c>
      <c r="O151" s="200">
        <f t="shared" si="249"/>
        <v>0.1781233921976661</v>
      </c>
      <c r="P151" s="201">
        <f t="shared" si="249"/>
        <v>0.15921329793130734</v>
      </c>
      <c r="Q151" s="201">
        <f t="shared" si="249"/>
        <v>0.16933317323634259</v>
      </c>
      <c r="R151" s="201">
        <f t="shared" si="249"/>
        <v>0.16625081963252233</v>
      </c>
      <c r="S151" s="201">
        <f t="shared" si="249"/>
        <v>0.14334589897877525</v>
      </c>
      <c r="T151" s="201">
        <f t="shared" si="249"/>
        <v>0.18555787624084752</v>
      </c>
      <c r="U151" s="201">
        <f t="shared" si="245"/>
        <v>0.1994542462211881</v>
      </c>
      <c r="V151" s="201">
        <f t="shared" si="245"/>
        <v>0.22555105160188885</v>
      </c>
      <c r="W151" s="201">
        <f t="shared" si="245"/>
        <v>0.14591573881594574</v>
      </c>
      <c r="X151" s="201">
        <f t="shared" si="245"/>
        <v>0.15742576103807554</v>
      </c>
      <c r="Y151" s="201">
        <f t="shared" si="245"/>
        <v>0.13062902788111849</v>
      </c>
      <c r="Z151" s="203">
        <f t="shared" si="245"/>
        <v>6.3742133317097202E-2</v>
      </c>
      <c r="AA151" s="244"/>
      <c r="AB151" s="237">
        <f t="shared" si="246"/>
        <v>-0.24377549155307962</v>
      </c>
      <c r="AC151" s="238">
        <f t="shared" si="247"/>
        <v>-0.30780193581085491</v>
      </c>
      <c r="AD151" s="238">
        <f t="shared" si="247"/>
        <v>-0.20792614821605421</v>
      </c>
      <c r="AE151" s="238">
        <f t="shared" si="247"/>
        <v>-0.40758144784978528</v>
      </c>
      <c r="AF151" s="238">
        <f t="shared" si="247"/>
        <v>-0.17529942434398577</v>
      </c>
      <c r="AG151" s="238">
        <f t="shared" si="247"/>
        <v>-8.8624447246596294E-2</v>
      </c>
      <c r="AH151" s="238">
        <f t="shared" si="247"/>
        <v>1.1943398744208683E-2</v>
      </c>
      <c r="AI151" s="238">
        <f t="shared" si="247"/>
        <v>-0.13538318337805316</v>
      </c>
      <c r="AJ151" s="238">
        <f t="shared" si="247"/>
        <v>-0.18168459198602557</v>
      </c>
      <c r="AK151" s="309"/>
      <c r="AL151" s="206"/>
      <c r="AM151" s="256"/>
      <c r="AN151" s="204">
        <f t="shared" si="248"/>
        <v>-5.1323779554171389E-2</v>
      </c>
      <c r="AO151" s="204">
        <f t="shared" si="248"/>
        <v>-7.5297925862010007E-2</v>
      </c>
      <c r="AP151" s="204">
        <f t="shared" si="248"/>
        <v>-4.3642259476306289E-2</v>
      </c>
      <c r="AQ151" s="204">
        <f t="shared" si="248"/>
        <v>-9.8621369700596234E-2</v>
      </c>
      <c r="AR151" s="204">
        <f t="shared" si="248"/>
        <v>-3.9442422920146908E-2</v>
      </c>
      <c r="AS151" s="204">
        <f t="shared" si="248"/>
        <v>-1.9395431739348129E-2</v>
      </c>
      <c r="AT151" s="204">
        <f t="shared" si="248"/>
        <v>2.6620521956069176E-3</v>
      </c>
      <c r="AU151" s="204">
        <f t="shared" si="248"/>
        <v>-2.2847736530321211E-2</v>
      </c>
      <c r="AV151" s="204">
        <f t="shared" si="248"/>
        <v>-3.4952091677838582E-2</v>
      </c>
      <c r="AW151" s="329"/>
      <c r="AX151" s="206"/>
      <c r="AY151" s="207"/>
    </row>
    <row r="152" spans="1:51" x14ac:dyDescent="0.35">
      <c r="A152" s="172"/>
      <c r="B152" s="67" t="s">
        <v>32</v>
      </c>
      <c r="C152" s="258"/>
      <c r="D152" s="201">
        <f t="shared" ref="D152:D155" si="250">(C68+C145+D96-D68-D145)/(C68+C145+D96-D145)</f>
        <v>0.75558968123355985</v>
      </c>
      <c r="E152" s="201">
        <f t="shared" ref="E152:O152" si="251">(D68+D145+E96-E68-E145)/(D68+D145+E96-E145)</f>
        <v>0.76254733196928748</v>
      </c>
      <c r="F152" s="202">
        <f t="shared" si="251"/>
        <v>0.76975457375215306</v>
      </c>
      <c r="G152" s="201">
        <f t="shared" si="251"/>
        <v>0.76986272639208564</v>
      </c>
      <c r="H152" s="201">
        <f t="shared" si="251"/>
        <v>0.79089875322801062</v>
      </c>
      <c r="I152" s="201">
        <f t="shared" si="251"/>
        <v>0.76078639681387883</v>
      </c>
      <c r="J152" s="201">
        <f t="shared" si="251"/>
        <v>0.78044110347779616</v>
      </c>
      <c r="K152" s="201">
        <f t="shared" si="251"/>
        <v>0.71432808145716009</v>
      </c>
      <c r="L152" s="201">
        <f t="shared" si="251"/>
        <v>0.74266636893371352</v>
      </c>
      <c r="M152" s="201">
        <f t="shared" si="251"/>
        <v>0.77283910974153713</v>
      </c>
      <c r="N152" s="203">
        <f t="shared" si="251"/>
        <v>0.74585566593578045</v>
      </c>
      <c r="O152" s="200">
        <f t="shared" si="251"/>
        <v>0.7010267683395881</v>
      </c>
      <c r="P152" s="201">
        <f t="shared" ref="P152:T152" si="252">(O68+O145+P96-P68-P145)/(O68+O145+P96-P145)</f>
        <v>0.5866528082693554</v>
      </c>
      <c r="Q152" s="201">
        <f t="shared" si="252"/>
        <v>0.62257426908214064</v>
      </c>
      <c r="R152" s="201">
        <f t="shared" si="252"/>
        <v>0.60596629335003371</v>
      </c>
      <c r="S152" s="201">
        <f t="shared" si="252"/>
        <v>0.63119058659615912</v>
      </c>
      <c r="T152" s="201">
        <f t="shared" si="252"/>
        <v>0.64884287812299535</v>
      </c>
      <c r="U152" s="201">
        <f t="shared" si="245"/>
        <v>0.67823703932353496</v>
      </c>
      <c r="V152" s="201">
        <f t="shared" si="245"/>
        <v>0.65774837769843708</v>
      </c>
      <c r="W152" s="201">
        <f t="shared" si="245"/>
        <v>0.58801874101146701</v>
      </c>
      <c r="X152" s="201">
        <f t="shared" si="245"/>
        <v>0.60050933867096767</v>
      </c>
      <c r="Y152" s="201">
        <f t="shared" si="245"/>
        <v>0.60610194182803012</v>
      </c>
      <c r="Z152" s="203">
        <f t="shared" si="245"/>
        <v>0.42283396940887319</v>
      </c>
      <c r="AA152" s="244"/>
      <c r="AB152" s="237">
        <f t="shared" si="246"/>
        <v>-0.22358282168226765</v>
      </c>
      <c r="AC152" s="238">
        <f t="shared" si="247"/>
        <v>-0.18355983559166714</v>
      </c>
      <c r="AD152" s="238">
        <f t="shared" si="247"/>
        <v>-0.21277987294539438</v>
      </c>
      <c r="AE152" s="238">
        <f t="shared" si="247"/>
        <v>-0.1801258004083468</v>
      </c>
      <c r="AF152" s="238">
        <f t="shared" si="247"/>
        <v>-0.17961322422778123</v>
      </c>
      <c r="AG152" s="238">
        <f t="shared" si="247"/>
        <v>-0.10850530166687379</v>
      </c>
      <c r="AH152" s="238">
        <f t="shared" si="247"/>
        <v>-0.15720946171673508</v>
      </c>
      <c r="AI152" s="238">
        <f t="shared" si="247"/>
        <v>-0.17682258856187519</v>
      </c>
      <c r="AJ152" s="238">
        <f t="shared" si="247"/>
        <v>-0.19141439037672922</v>
      </c>
      <c r="AK152" s="309"/>
      <c r="AL152" s="206"/>
      <c r="AM152" s="256"/>
      <c r="AN152" s="204">
        <f t="shared" si="248"/>
        <v>-0.16893687296420445</v>
      </c>
      <c r="AO152" s="204">
        <f t="shared" si="248"/>
        <v>-0.13997306288714684</v>
      </c>
      <c r="AP152" s="204">
        <f t="shared" si="248"/>
        <v>-0.16378828040211935</v>
      </c>
      <c r="AQ152" s="204">
        <f t="shared" si="248"/>
        <v>-0.13867213979592652</v>
      </c>
      <c r="AR152" s="204">
        <f t="shared" si="248"/>
        <v>-0.14205587510501527</v>
      </c>
      <c r="AS152" s="204">
        <f t="shared" si="248"/>
        <v>-8.2549357490343866E-2</v>
      </c>
      <c r="AT152" s="204">
        <f t="shared" si="248"/>
        <v>-0.12269272577935908</v>
      </c>
      <c r="AU152" s="204">
        <f t="shared" si="248"/>
        <v>-0.12630934044569309</v>
      </c>
      <c r="AV152" s="204">
        <f t="shared" si="248"/>
        <v>-0.14215703026274584</v>
      </c>
      <c r="AW152" s="329"/>
      <c r="AX152" s="206"/>
      <c r="AY152" s="207"/>
    </row>
    <row r="153" spans="1:51" x14ac:dyDescent="0.35">
      <c r="A153" s="172"/>
      <c r="B153" s="67" t="s">
        <v>33</v>
      </c>
      <c r="C153" s="258"/>
      <c r="D153" s="201">
        <f t="shared" si="250"/>
        <v>0.85561288910572264</v>
      </c>
      <c r="E153" s="201">
        <f t="shared" ref="E153:O153" si="253">(D69+D146+E97-E69-E146)/(D69+D146+E97-E146)</f>
        <v>0.88230090471086009</v>
      </c>
      <c r="F153" s="202">
        <f t="shared" si="253"/>
        <v>0.88626660139822167</v>
      </c>
      <c r="G153" s="201">
        <f t="shared" si="253"/>
        <v>0.88664325043912018</v>
      </c>
      <c r="H153" s="201">
        <f t="shared" si="253"/>
        <v>0.88962536977943185</v>
      </c>
      <c r="I153" s="201">
        <f t="shared" si="253"/>
        <v>0.8682156741750513</v>
      </c>
      <c r="J153" s="201">
        <f t="shared" si="253"/>
        <v>0.88736079001303003</v>
      </c>
      <c r="K153" s="201">
        <f t="shared" si="253"/>
        <v>0.82699573833629414</v>
      </c>
      <c r="L153" s="201">
        <f t="shared" si="253"/>
        <v>0.84684031727463382</v>
      </c>
      <c r="M153" s="201">
        <f t="shared" si="253"/>
        <v>0.88113435562855558</v>
      </c>
      <c r="N153" s="203">
        <f t="shared" si="253"/>
        <v>0.86429434754866563</v>
      </c>
      <c r="O153" s="200">
        <f t="shared" si="253"/>
        <v>0.8288635470281982</v>
      </c>
      <c r="P153" s="201">
        <f t="shared" ref="P153:T153" si="254">(O69+O146+P97-P69-P146)/(O69+O146+P97-P146)</f>
        <v>0.70004308013429506</v>
      </c>
      <c r="Q153" s="201">
        <f t="shared" si="254"/>
        <v>0.77153407836276244</v>
      </c>
      <c r="R153" s="201">
        <f t="shared" si="254"/>
        <v>0.76116729672295314</v>
      </c>
      <c r="S153" s="201">
        <f t="shared" si="254"/>
        <v>0.77767050670434146</v>
      </c>
      <c r="T153" s="201">
        <f t="shared" si="254"/>
        <v>0.79468374805316322</v>
      </c>
      <c r="U153" s="201">
        <f t="shared" si="245"/>
        <v>0.84991897323578791</v>
      </c>
      <c r="V153" s="201">
        <f t="shared" si="245"/>
        <v>0.79825426397737165</v>
      </c>
      <c r="W153" s="201">
        <f t="shared" si="245"/>
        <v>0.73428633053931125</v>
      </c>
      <c r="X153" s="201">
        <f t="shared" si="245"/>
        <v>0.76380416718375077</v>
      </c>
      <c r="Y153" s="201">
        <f t="shared" si="245"/>
        <v>0.77927689272734291</v>
      </c>
      <c r="Z153" s="203">
        <f t="shared" si="245"/>
        <v>0.6316709667525513</v>
      </c>
      <c r="AA153" s="244"/>
      <c r="AB153" s="237">
        <f t="shared" si="246"/>
        <v>-0.18182265712947296</v>
      </c>
      <c r="AC153" s="238">
        <f t="shared" si="247"/>
        <v>-0.12554314039199266</v>
      </c>
      <c r="AD153" s="238">
        <f t="shared" si="247"/>
        <v>-0.14115312985720682</v>
      </c>
      <c r="AE153" s="238">
        <f t="shared" si="247"/>
        <v>-0.12290483650646269</v>
      </c>
      <c r="AF153" s="238">
        <f t="shared" si="247"/>
        <v>-0.10672090179915605</v>
      </c>
      <c r="AG153" s="238">
        <f t="shared" si="247"/>
        <v>-2.1073912258780959E-2</v>
      </c>
      <c r="AH153" s="238">
        <f t="shared" si="247"/>
        <v>-0.100417470592035</v>
      </c>
      <c r="AI153" s="238">
        <f t="shared" si="247"/>
        <v>-0.11210385192974601</v>
      </c>
      <c r="AJ153" s="238">
        <f t="shared" si="247"/>
        <v>-9.8054082212472277E-2</v>
      </c>
      <c r="AK153" s="309"/>
      <c r="AL153" s="206"/>
      <c r="AM153" s="256"/>
      <c r="AN153" s="204">
        <f t="shared" si="248"/>
        <v>-0.15556980897142758</v>
      </c>
      <c r="AO153" s="204">
        <f t="shared" si="248"/>
        <v>-0.11076682634809765</v>
      </c>
      <c r="AP153" s="204">
        <f t="shared" si="248"/>
        <v>-0.12509930467526853</v>
      </c>
      <c r="AQ153" s="204">
        <f t="shared" si="248"/>
        <v>-0.10897274373477872</v>
      </c>
      <c r="AR153" s="204">
        <f t="shared" si="248"/>
        <v>-9.4941621726268632E-2</v>
      </c>
      <c r="AS153" s="204">
        <f t="shared" si="248"/>
        <v>-1.8296700939263388E-2</v>
      </c>
      <c r="AT153" s="204">
        <f t="shared" si="248"/>
        <v>-8.9106526035658384E-2</v>
      </c>
      <c r="AU153" s="204">
        <f t="shared" si="248"/>
        <v>-9.270940779698289E-2</v>
      </c>
      <c r="AV153" s="204">
        <f t="shared" si="248"/>
        <v>-8.3036150090883054E-2</v>
      </c>
      <c r="AW153" s="329"/>
      <c r="AX153" s="206"/>
      <c r="AY153" s="207"/>
    </row>
    <row r="154" spans="1:51" x14ac:dyDescent="0.35">
      <c r="A154" s="172"/>
      <c r="B154" s="67" t="s">
        <v>34</v>
      </c>
      <c r="C154" s="258"/>
      <c r="D154" s="201">
        <f t="shared" si="250"/>
        <v>0.89530639577071314</v>
      </c>
      <c r="E154" s="201">
        <f t="shared" ref="E154:O154" si="255">(D70+D147+E98-E70-E147)/(D70+D147+E98-E147)</f>
        <v>0.92259370248201811</v>
      </c>
      <c r="F154" s="202">
        <f t="shared" si="255"/>
        <v>0.91653428359372169</v>
      </c>
      <c r="G154" s="201">
        <f t="shared" si="255"/>
        <v>0.90841641471737944</v>
      </c>
      <c r="H154" s="201">
        <f t="shared" si="255"/>
        <v>0.9402587935793274</v>
      </c>
      <c r="I154" s="201">
        <f t="shared" si="255"/>
        <v>0.88164537318843317</v>
      </c>
      <c r="J154" s="201">
        <f t="shared" si="255"/>
        <v>0.9500999713149445</v>
      </c>
      <c r="K154" s="201">
        <f t="shared" si="255"/>
        <v>0.90325752320250852</v>
      </c>
      <c r="L154" s="201">
        <f t="shared" si="255"/>
        <v>0.88106372045346515</v>
      </c>
      <c r="M154" s="201">
        <f t="shared" si="255"/>
        <v>0.89304673537354051</v>
      </c>
      <c r="N154" s="203">
        <f t="shared" si="255"/>
        <v>0.91425090643507423</v>
      </c>
      <c r="O154" s="200">
        <f t="shared" si="255"/>
        <v>0.86873872351054937</v>
      </c>
      <c r="P154" s="201">
        <f t="shared" ref="P154:T154" si="256">(O70+O147+P98-P70-P147)/(O70+O147+P98-P147)</f>
        <v>0.85539964811580327</v>
      </c>
      <c r="Q154" s="201">
        <f t="shared" si="256"/>
        <v>0.88247704696734319</v>
      </c>
      <c r="R154" s="201">
        <f t="shared" si="256"/>
        <v>0.88791196247446924</v>
      </c>
      <c r="S154" s="201">
        <f t="shared" si="256"/>
        <v>0.8430742309769097</v>
      </c>
      <c r="T154" s="201">
        <f t="shared" si="256"/>
        <v>0.84270729275025447</v>
      </c>
      <c r="U154" s="201">
        <f t="shared" si="245"/>
        <v>0.91325599413114478</v>
      </c>
      <c r="V154" s="201">
        <f t="shared" si="245"/>
        <v>0.86530470378857371</v>
      </c>
      <c r="W154" s="201">
        <f t="shared" si="245"/>
        <v>0.8385243512002738</v>
      </c>
      <c r="X154" s="201">
        <f t="shared" si="245"/>
        <v>0.85411188937019811</v>
      </c>
      <c r="Y154" s="201">
        <f t="shared" si="245"/>
        <v>0.82395612801315909</v>
      </c>
      <c r="Z154" s="203">
        <f t="shared" si="245"/>
        <v>0.69598157347856648</v>
      </c>
      <c r="AA154" s="244"/>
      <c r="AB154" s="237">
        <f t="shared" si="246"/>
        <v>-4.4573285573992413E-2</v>
      </c>
      <c r="AC154" s="238">
        <f t="shared" si="247"/>
        <v>-4.3482472736103263E-2</v>
      </c>
      <c r="AD154" s="238">
        <f t="shared" si="247"/>
        <v>-3.1228860318268308E-2</v>
      </c>
      <c r="AE154" s="238">
        <f t="shared" si="247"/>
        <v>-7.1929769962158344E-2</v>
      </c>
      <c r="AF154" s="238">
        <f t="shared" si="247"/>
        <v>-0.10374962882050701</v>
      </c>
      <c r="AG154" s="238">
        <f t="shared" si="247"/>
        <v>3.5854122194724551E-2</v>
      </c>
      <c r="AH154" s="238">
        <f t="shared" si="247"/>
        <v>-8.9248784429509648E-2</v>
      </c>
      <c r="AI154" s="238">
        <f t="shared" si="247"/>
        <v>-7.1666352440356781E-2</v>
      </c>
      <c r="AJ154" s="238">
        <f t="shared" si="247"/>
        <v>-3.0590104276902352E-2</v>
      </c>
      <c r="AK154" s="309"/>
      <c r="AL154" s="206"/>
      <c r="AM154" s="256"/>
      <c r="AN154" s="204">
        <f t="shared" si="248"/>
        <v>-3.9906747654909869E-2</v>
      </c>
      <c r="AO154" s="204">
        <f t="shared" si="248"/>
        <v>-4.0116655514674915E-2</v>
      </c>
      <c r="AP154" s="204">
        <f t="shared" si="248"/>
        <v>-2.8622321119252447E-2</v>
      </c>
      <c r="AQ154" s="204">
        <f t="shared" si="248"/>
        <v>-6.5342183740469739E-2</v>
      </c>
      <c r="AR154" s="204">
        <f t="shared" si="248"/>
        <v>-9.7551500829072935E-2</v>
      </c>
      <c r="AS154" s="204">
        <f t="shared" si="248"/>
        <v>3.1610620942711609E-2</v>
      </c>
      <c r="AT154" s="204">
        <f t="shared" si="248"/>
        <v>-8.4795267526370788E-2</v>
      </c>
      <c r="AU154" s="204">
        <f t="shared" si="248"/>
        <v>-6.4733172002234718E-2</v>
      </c>
      <c r="AV154" s="204">
        <f t="shared" si="248"/>
        <v>-2.6951831083267042E-2</v>
      </c>
      <c r="AW154" s="329"/>
      <c r="AX154" s="206"/>
      <c r="AY154" s="207"/>
    </row>
    <row r="155" spans="1:51" ht="15" thickBot="1" x14ac:dyDescent="0.4">
      <c r="A155" s="172"/>
      <c r="B155" s="75" t="s">
        <v>35</v>
      </c>
      <c r="C155" s="259"/>
      <c r="D155" s="209">
        <f t="shared" si="250"/>
        <v>0.68194619899927622</v>
      </c>
      <c r="E155" s="209">
        <f t="shared" ref="E155:O155" si="257">(D71+D148+E99-E71-E148)/(D71+D148+E99-E148)</f>
        <v>0.70140124143580407</v>
      </c>
      <c r="F155" s="210">
        <f t="shared" si="257"/>
        <v>0.67925587931629527</v>
      </c>
      <c r="G155" s="209">
        <f t="shared" si="257"/>
        <v>0.72148428801220843</v>
      </c>
      <c r="H155" s="209">
        <f t="shared" si="257"/>
        <v>0.72434453036787871</v>
      </c>
      <c r="I155" s="209">
        <f t="shared" si="257"/>
        <v>0.69798512355622078</v>
      </c>
      <c r="J155" s="209">
        <f t="shared" si="257"/>
        <v>0.71305693817289761</v>
      </c>
      <c r="K155" s="209">
        <f t="shared" si="257"/>
        <v>0.61835886570953014</v>
      </c>
      <c r="L155" s="209">
        <f t="shared" si="257"/>
        <v>0.64752925917133919</v>
      </c>
      <c r="M155" s="209">
        <f t="shared" si="257"/>
        <v>0.68045591450658827</v>
      </c>
      <c r="N155" s="211">
        <f t="shared" si="257"/>
        <v>0.63777569453718419</v>
      </c>
      <c r="O155" s="208">
        <f t="shared" si="257"/>
        <v>0.61972635239183138</v>
      </c>
      <c r="P155" s="209">
        <f t="shared" ref="P155:T155" si="258">(O71+O148+P99-P71-P148)/(O71+O148+P99-P148)</f>
        <v>0.55585524849000012</v>
      </c>
      <c r="Q155" s="209">
        <f t="shared" si="258"/>
        <v>0.57413199186148167</v>
      </c>
      <c r="R155" s="209">
        <f t="shared" si="258"/>
        <v>0.56749652108091708</v>
      </c>
      <c r="S155" s="209">
        <f t="shared" si="258"/>
        <v>0.58628442879390452</v>
      </c>
      <c r="T155" s="209">
        <f t="shared" si="258"/>
        <v>0.59974406847627248</v>
      </c>
      <c r="U155" s="209">
        <f t="shared" si="245"/>
        <v>0.62276692665634736</v>
      </c>
      <c r="V155" s="209">
        <f t="shared" si="245"/>
        <v>0.5534642869655243</v>
      </c>
      <c r="W155" s="209">
        <f t="shared" si="245"/>
        <v>0.48944805212594622</v>
      </c>
      <c r="X155" s="209">
        <f t="shared" si="245"/>
        <v>0.51317596944068189</v>
      </c>
      <c r="Y155" s="209">
        <f t="shared" si="245"/>
        <v>0.52473688961661347</v>
      </c>
      <c r="Z155" s="211">
        <f t="shared" si="245"/>
        <v>0.34756386425897939</v>
      </c>
      <c r="AA155" s="259"/>
      <c r="AB155" s="212">
        <f t="shared" si="246"/>
        <v>-0.1848986777759134</v>
      </c>
      <c r="AC155" s="213">
        <f t="shared" si="247"/>
        <v>-0.18144999189593072</v>
      </c>
      <c r="AD155" s="213">
        <f t="shared" si="247"/>
        <v>-0.16453204401833008</v>
      </c>
      <c r="AE155" s="213">
        <f t="shared" si="247"/>
        <v>-0.18739127305294298</v>
      </c>
      <c r="AF155" s="213">
        <f t="shared" si="247"/>
        <v>-0.17201822705601766</v>
      </c>
      <c r="AG155" s="213">
        <f t="shared" si="247"/>
        <v>-0.10776475652752905</v>
      </c>
      <c r="AH155" s="213">
        <f t="shared" si="247"/>
        <v>-0.22381473717415296</v>
      </c>
      <c r="AI155" s="213">
        <f t="shared" si="247"/>
        <v>-0.20847249183638114</v>
      </c>
      <c r="AJ155" s="213">
        <f t="shared" si="247"/>
        <v>-0.20748605229452158</v>
      </c>
      <c r="AK155" s="303"/>
      <c r="AL155" s="214"/>
      <c r="AM155" s="257"/>
      <c r="AN155" s="212">
        <f t="shared" ref="AN155" si="259">P155-D155</f>
        <v>-0.1260909505092761</v>
      </c>
      <c r="AO155" s="213">
        <f t="shared" ref="AO155" si="260">Q155-E155</f>
        <v>-0.1272692495743224</v>
      </c>
      <c r="AP155" s="213">
        <f t="shared" ref="AP155:AV155" si="261">R155-F155</f>
        <v>-0.11175935823537819</v>
      </c>
      <c r="AQ155" s="213">
        <f t="shared" si="261"/>
        <v>-0.13519985921830391</v>
      </c>
      <c r="AR155" s="213">
        <f t="shared" si="261"/>
        <v>-0.12460046189160623</v>
      </c>
      <c r="AS155" s="213">
        <f t="shared" si="261"/>
        <v>-7.5218196899873413E-2</v>
      </c>
      <c r="AT155" s="213">
        <f t="shared" si="261"/>
        <v>-0.15959265120737332</v>
      </c>
      <c r="AU155" s="213">
        <f t="shared" si="261"/>
        <v>-0.12891081358358392</v>
      </c>
      <c r="AV155" s="213">
        <f t="shared" si="261"/>
        <v>-0.1343532897306573</v>
      </c>
      <c r="AW155" s="303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Y161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0" width="13.7265625" style="2" customWidth="1"/>
    <col min="51" max="51" width="13.7265625" style="2" hidden="1" customWidth="1"/>
    <col min="52" max="16384" width="9.1796875" style="2"/>
  </cols>
  <sheetData>
    <row r="1" spans="1:51" ht="15.5" thickTop="1" thickBot="1" x14ac:dyDescent="0.4">
      <c r="B1" s="337" t="s">
        <v>16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4"/>
      <c r="AP1" s="34"/>
      <c r="AQ1" s="34"/>
      <c r="AR1" s="34"/>
      <c r="AS1" s="34"/>
      <c r="AT1" s="34"/>
      <c r="AU1" s="34"/>
      <c r="AV1" s="34"/>
      <c r="AW1" s="34"/>
      <c r="AX1" s="35"/>
    </row>
    <row r="2" spans="1:51" ht="27.65" customHeight="1" thickTop="1" x14ac:dyDescent="0.5">
      <c r="B2" s="265" t="s">
        <v>166</v>
      </c>
      <c r="C2" s="341" t="s">
        <v>573</v>
      </c>
      <c r="D2" s="341"/>
      <c r="E2" s="341"/>
      <c r="F2" s="341"/>
      <c r="G2" s="341"/>
      <c r="H2" s="341"/>
      <c r="I2" s="341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M2" s="6"/>
      <c r="AN2" s="7"/>
      <c r="AY2" s="6"/>
    </row>
    <row r="3" spans="1:51" ht="27.65" customHeight="1" x14ac:dyDescent="0.5">
      <c r="B3" s="265" t="s">
        <v>576</v>
      </c>
      <c r="C3" s="340" t="s">
        <v>579</v>
      </c>
      <c r="D3" s="340"/>
      <c r="E3" s="340"/>
      <c r="F3" s="340"/>
      <c r="G3" s="340"/>
      <c r="H3" s="340"/>
      <c r="I3" s="340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M3" s="8"/>
      <c r="AN3" s="9"/>
      <c r="AY3" s="8"/>
    </row>
    <row r="4" spans="1:51" ht="27.65" customHeight="1" x14ac:dyDescent="0.5">
      <c r="B4" s="265" t="s">
        <v>0</v>
      </c>
      <c r="C4" s="339">
        <f>'NECO-COMBINED'!C4:I4</f>
        <v>44240</v>
      </c>
      <c r="D4" s="339"/>
      <c r="E4" s="339"/>
      <c r="F4" s="339"/>
      <c r="G4" s="339"/>
      <c r="H4" s="339"/>
      <c r="I4" s="339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M4" s="8"/>
      <c r="AN4" s="10"/>
      <c r="AY4" s="8"/>
    </row>
    <row r="5" spans="1:51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M5" s="8"/>
      <c r="AN5" s="10"/>
      <c r="AY5" s="8"/>
    </row>
    <row r="6" spans="1:51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9"/>
      <c r="AM6" s="17"/>
      <c r="AN6" s="19"/>
      <c r="AY6" s="17" t="s">
        <v>417</v>
      </c>
    </row>
    <row r="7" spans="1:51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1" t="s">
        <v>582</v>
      </c>
      <c r="AB7" s="22"/>
      <c r="AC7" s="22"/>
      <c r="AD7" s="22"/>
      <c r="AE7" s="22"/>
      <c r="AF7" s="22"/>
      <c r="AG7" s="25"/>
      <c r="AH7" s="25"/>
      <c r="AI7" s="25"/>
      <c r="AJ7" s="25"/>
      <c r="AK7" s="25"/>
      <c r="AL7" s="23"/>
      <c r="AM7" s="21" t="s">
        <v>581</v>
      </c>
      <c r="AN7" s="22"/>
      <c r="AO7" s="22"/>
      <c r="AP7" s="22"/>
      <c r="AQ7" s="22"/>
      <c r="AR7" s="22"/>
      <c r="AS7" s="25"/>
      <c r="AT7" s="25"/>
      <c r="AU7" s="25"/>
      <c r="AV7" s="25"/>
      <c r="AW7" s="25"/>
      <c r="AX7" s="23"/>
      <c r="AY7" s="21" t="s">
        <v>80</v>
      </c>
    </row>
    <row r="8" spans="1:51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180">
        <v>44240</v>
      </c>
      <c r="AA8" s="27" t="s">
        <v>7</v>
      </c>
      <c r="AB8" s="28" t="s">
        <v>8</v>
      </c>
      <c r="AC8" s="28" t="s">
        <v>13</v>
      </c>
      <c r="AD8" s="28" t="s">
        <v>9</v>
      </c>
      <c r="AE8" s="28" t="s">
        <v>10</v>
      </c>
      <c r="AF8" s="28" t="s">
        <v>1</v>
      </c>
      <c r="AG8" s="28" t="s">
        <v>11</v>
      </c>
      <c r="AH8" s="271" t="s">
        <v>2</v>
      </c>
      <c r="AI8" s="271" t="s">
        <v>3</v>
      </c>
      <c r="AJ8" s="271" t="s">
        <v>4</v>
      </c>
      <c r="AK8" s="271" t="s">
        <v>5</v>
      </c>
      <c r="AL8" s="31" t="s">
        <v>6</v>
      </c>
      <c r="AM8" s="27" t="s">
        <v>7</v>
      </c>
      <c r="AN8" s="28" t="s">
        <v>8</v>
      </c>
      <c r="AO8" s="28" t="s">
        <v>13</v>
      </c>
      <c r="AP8" s="28" t="s">
        <v>9</v>
      </c>
      <c r="AQ8" s="28" t="s">
        <v>10</v>
      </c>
      <c r="AR8" s="28" t="s">
        <v>1</v>
      </c>
      <c r="AS8" s="28" t="s">
        <v>11</v>
      </c>
      <c r="AT8" s="28" t="s">
        <v>2</v>
      </c>
      <c r="AU8" s="28" t="s">
        <v>3</v>
      </c>
      <c r="AV8" s="271" t="s">
        <v>4</v>
      </c>
      <c r="AW8" s="271" t="s">
        <v>5</v>
      </c>
      <c r="AX8" s="31" t="s">
        <v>6</v>
      </c>
      <c r="AY8" s="36">
        <v>44240</v>
      </c>
    </row>
    <row r="9" spans="1:51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61"/>
      <c r="AA9" s="227"/>
      <c r="AB9" s="228"/>
      <c r="AC9" s="229"/>
      <c r="AD9" s="229"/>
      <c r="AE9" s="229"/>
      <c r="AF9" s="229"/>
      <c r="AG9" s="229"/>
      <c r="AH9" s="229"/>
      <c r="AI9" s="229"/>
      <c r="AJ9" s="229"/>
      <c r="AK9" s="301"/>
      <c r="AL9" s="230"/>
      <c r="AM9" s="62"/>
      <c r="AN9" s="63"/>
      <c r="AO9" s="64"/>
      <c r="AP9" s="64"/>
      <c r="AQ9" s="64"/>
      <c r="AR9" s="64"/>
      <c r="AS9" s="64"/>
      <c r="AT9" s="64"/>
      <c r="AU9" s="64"/>
      <c r="AV9" s="64"/>
      <c r="AW9" s="314"/>
      <c r="AX9" s="65"/>
      <c r="AY9" s="62"/>
    </row>
    <row r="10" spans="1:51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70">
        <v>228518</v>
      </c>
      <c r="AA10" s="207">
        <f t="shared" ref="AA10:AJ15" si="0">IF(ISERROR((O10-C10)/C10)=TRUE,0,(O10-C10)/C10)</f>
        <v>1.645321789736497E-2</v>
      </c>
      <c r="AB10" s="207">
        <f t="shared" si="0"/>
        <v>1.9527073768945351E-2</v>
      </c>
      <c r="AC10" s="207">
        <f t="shared" si="0"/>
        <v>1.7968894107696393E-2</v>
      </c>
      <c r="AD10" s="207">
        <f t="shared" si="0"/>
        <v>1.8161103806041391E-2</v>
      </c>
      <c r="AE10" s="207">
        <f t="shared" si="0"/>
        <v>1.5659280015497101E-2</v>
      </c>
      <c r="AF10" s="207">
        <f t="shared" si="0"/>
        <v>1.6938160626545309E-2</v>
      </c>
      <c r="AG10" s="207">
        <f t="shared" si="0"/>
        <v>1.5224841904522026E-2</v>
      </c>
      <c r="AH10" s="207">
        <f t="shared" si="0"/>
        <v>1.8216187576892338E-2</v>
      </c>
      <c r="AI10" s="207">
        <f t="shared" si="0"/>
        <v>1.4741291668896142E-2</v>
      </c>
      <c r="AJ10" s="207">
        <f t="shared" si="0"/>
        <v>1.2623921577324846E-2</v>
      </c>
      <c r="AK10" s="302"/>
      <c r="AL10" s="231"/>
      <c r="AM10" s="71">
        <f t="shared" ref="AM10:AV14" si="1">O10-C10</f>
        <v>3664</v>
      </c>
      <c r="AN10" s="72">
        <f t="shared" si="1"/>
        <v>4347</v>
      </c>
      <c r="AO10" s="73">
        <f t="shared" si="1"/>
        <v>3994</v>
      </c>
      <c r="AP10" s="73">
        <f t="shared" si="1"/>
        <v>4033</v>
      </c>
      <c r="AQ10" s="73">
        <f t="shared" si="1"/>
        <v>3476</v>
      </c>
      <c r="AR10" s="73">
        <f t="shared" si="1"/>
        <v>3761</v>
      </c>
      <c r="AS10" s="73">
        <f t="shared" si="1"/>
        <v>3385</v>
      </c>
      <c r="AT10" s="73">
        <f t="shared" si="1"/>
        <v>4057</v>
      </c>
      <c r="AU10" s="73">
        <f t="shared" si="1"/>
        <v>3306</v>
      </c>
      <c r="AV10" s="73">
        <f t="shared" si="1"/>
        <v>2846</v>
      </c>
      <c r="AW10" s="315"/>
      <c r="AX10" s="74"/>
      <c r="AY10" s="71">
        <f>IF(ISERROR(GETPIVOTDATA("VALUE",'CSS WK pvt'!$J$2,"DT_FILE",AY$8,"COMMODITY",AY$6,"TRIM_CAT",TRIM(B10),"TRIM_LINE",A9))=TRUE,0,GETPIVOTDATA("VALUE",'CSS WK pvt'!$J$2,"DT_FILE",AY$8,"COMMODITY",AY$6,"TRIM_CAT",TRIM(B10),"TRIM_LINE",A9))</f>
        <v>228518</v>
      </c>
    </row>
    <row r="11" spans="1:51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70">
        <v>19456</v>
      </c>
      <c r="AA11" s="207">
        <f t="shared" si="0"/>
        <v>1.115588755651661E-2</v>
      </c>
      <c r="AB11" s="207">
        <f t="shared" si="0"/>
        <v>1.2196921261004278E-2</v>
      </c>
      <c r="AC11" s="207">
        <f t="shared" si="0"/>
        <v>3.6521824616594575E-2</v>
      </c>
      <c r="AD11" s="207">
        <f t="shared" si="0"/>
        <v>3.8425538203852409E-2</v>
      </c>
      <c r="AE11" s="207">
        <f t="shared" si="0"/>
        <v>6.0538780343398463E-2</v>
      </c>
      <c r="AF11" s="207">
        <f t="shared" si="0"/>
        <v>4.3244310608678484E-2</v>
      </c>
      <c r="AG11" s="207">
        <f t="shared" si="0"/>
        <v>4.9683919399446858E-2</v>
      </c>
      <c r="AH11" s="207">
        <f t="shared" si="0"/>
        <v>5.905511811023622E-3</v>
      </c>
      <c r="AI11" s="207">
        <f t="shared" si="0"/>
        <v>-1.5056707078607743E-2</v>
      </c>
      <c r="AJ11" s="207">
        <f t="shared" si="0"/>
        <v>-4.8463299400905949E-2</v>
      </c>
      <c r="AK11" s="302"/>
      <c r="AL11" s="231"/>
      <c r="AM11" s="71">
        <f t="shared" si="1"/>
        <v>227</v>
      </c>
      <c r="AN11" s="72">
        <f t="shared" si="1"/>
        <v>248</v>
      </c>
      <c r="AO11" s="73">
        <f t="shared" si="1"/>
        <v>743</v>
      </c>
      <c r="AP11" s="73">
        <f t="shared" si="1"/>
        <v>780</v>
      </c>
      <c r="AQ11" s="73">
        <f t="shared" si="1"/>
        <v>1227</v>
      </c>
      <c r="AR11" s="73">
        <f t="shared" si="1"/>
        <v>876</v>
      </c>
      <c r="AS11" s="73">
        <f t="shared" si="1"/>
        <v>1006</v>
      </c>
      <c r="AT11" s="73">
        <f t="shared" si="1"/>
        <v>120</v>
      </c>
      <c r="AU11" s="73">
        <f t="shared" si="1"/>
        <v>-308</v>
      </c>
      <c r="AV11" s="73">
        <f t="shared" si="1"/>
        <v>-995</v>
      </c>
      <c r="AW11" s="315"/>
      <c r="AX11" s="74"/>
      <c r="AY11" s="71">
        <f>IF(ISERROR(GETPIVOTDATA("VALUE",'CSS WK pvt'!$J$2,"DT_FILE",AY$8,"COMMODITY",AY$6,"TRIM_CAT",TRIM(B11),"TRIM_LINE",A9))=TRUE,0,GETPIVOTDATA("VALUE",'CSS WK pvt'!$J$2,"DT_FILE",AY$8,"COMMODITY",AY$6,"TRIM_CAT",TRIM(B11),"TRIM_LINE",A9))</f>
        <v>19456</v>
      </c>
    </row>
    <row r="12" spans="1:51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70">
        <v>19341</v>
      </c>
      <c r="AA12" s="207">
        <f t="shared" si="0"/>
        <v>2.7496382054992764E-2</v>
      </c>
      <c r="AB12" s="207">
        <f t="shared" si="0"/>
        <v>3.0896314970766506E-2</v>
      </c>
      <c r="AC12" s="207">
        <f t="shared" si="0"/>
        <v>3.0107526881720432E-2</v>
      </c>
      <c r="AD12" s="207">
        <f t="shared" si="0"/>
        <v>2.9024600776866638E-2</v>
      </c>
      <c r="AE12" s="207">
        <f t="shared" si="0"/>
        <v>2.821011673151751E-2</v>
      </c>
      <c r="AF12" s="207">
        <f t="shared" si="0"/>
        <v>3.2087294727744166E-2</v>
      </c>
      <c r="AG12" s="207">
        <f t="shared" si="0"/>
        <v>3.2110091743119268E-2</v>
      </c>
      <c r="AH12" s="207">
        <f t="shared" si="0"/>
        <v>2.9460781678404387E-2</v>
      </c>
      <c r="AI12" s="207">
        <f t="shared" si="0"/>
        <v>1.9641060934935676E-2</v>
      </c>
      <c r="AJ12" s="207">
        <f t="shared" si="0"/>
        <v>1.4296226216756018E-2</v>
      </c>
      <c r="AK12" s="302"/>
      <c r="AL12" s="231"/>
      <c r="AM12" s="71">
        <f t="shared" si="1"/>
        <v>513</v>
      </c>
      <c r="AN12" s="72">
        <f t="shared" si="1"/>
        <v>576</v>
      </c>
      <c r="AO12" s="73">
        <f t="shared" si="1"/>
        <v>560</v>
      </c>
      <c r="AP12" s="73">
        <f t="shared" si="1"/>
        <v>538</v>
      </c>
      <c r="AQ12" s="73">
        <f t="shared" si="1"/>
        <v>522</v>
      </c>
      <c r="AR12" s="73">
        <f t="shared" si="1"/>
        <v>594</v>
      </c>
      <c r="AS12" s="73">
        <f t="shared" si="1"/>
        <v>595</v>
      </c>
      <c r="AT12" s="73">
        <f t="shared" si="1"/>
        <v>548</v>
      </c>
      <c r="AU12" s="73">
        <f t="shared" si="1"/>
        <v>371</v>
      </c>
      <c r="AV12" s="73">
        <f t="shared" si="1"/>
        <v>272</v>
      </c>
      <c r="AW12" s="315"/>
      <c r="AX12" s="74"/>
      <c r="AY12" s="71">
        <f>IF(ISERROR(GETPIVOTDATA("VALUE",'CSS WK pvt'!$J$2,"DT_FILE",AY$8,"COMMODITY",AY$6,"TRIM_CAT",TRIM(B12),"TRIM_LINE",A9))=TRUE,0,GETPIVOTDATA("VALUE",'CSS WK pvt'!$J$2,"DT_FILE",AY$8,"COMMODITY",AY$6,"TRIM_CAT",TRIM(B12),"TRIM_LINE",A9))</f>
        <v>19341</v>
      </c>
    </row>
    <row r="13" spans="1:51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70">
        <v>5091</v>
      </c>
      <c r="AA13" s="207">
        <f t="shared" si="0"/>
        <v>1.5092120736965895E-2</v>
      </c>
      <c r="AB13" s="207">
        <f t="shared" si="0"/>
        <v>1.6653605015673981E-2</v>
      </c>
      <c r="AC13" s="207">
        <f t="shared" si="0"/>
        <v>1.7647058823529412E-2</v>
      </c>
      <c r="AD13" s="207">
        <f t="shared" si="0"/>
        <v>1.7055479317780828E-2</v>
      </c>
      <c r="AE13" s="207">
        <f t="shared" si="0"/>
        <v>1.6464131713053703E-2</v>
      </c>
      <c r="AF13" s="207">
        <f t="shared" si="0"/>
        <v>-3.5280282242257936E-3</v>
      </c>
      <c r="AG13" s="207">
        <f t="shared" si="0"/>
        <v>-9.1886608015640282E-3</v>
      </c>
      <c r="AH13" s="207">
        <f t="shared" si="0"/>
        <v>-1.0343481654957064E-2</v>
      </c>
      <c r="AI13" s="207">
        <f t="shared" si="0"/>
        <v>-1.4560279557367502E-2</v>
      </c>
      <c r="AJ13" s="207">
        <f t="shared" si="0"/>
        <v>-1.702456954923583E-2</v>
      </c>
      <c r="AK13" s="302"/>
      <c r="AL13" s="231"/>
      <c r="AM13" s="71">
        <f t="shared" si="1"/>
        <v>77</v>
      </c>
      <c r="AN13" s="72">
        <f t="shared" si="1"/>
        <v>85</v>
      </c>
      <c r="AO13" s="73">
        <f t="shared" si="1"/>
        <v>90</v>
      </c>
      <c r="AP13" s="73">
        <f t="shared" si="1"/>
        <v>87</v>
      </c>
      <c r="AQ13" s="73">
        <f t="shared" si="1"/>
        <v>84</v>
      </c>
      <c r="AR13" s="73">
        <f t="shared" si="1"/>
        <v>-18</v>
      </c>
      <c r="AS13" s="73">
        <f t="shared" si="1"/>
        <v>-47</v>
      </c>
      <c r="AT13" s="73">
        <f t="shared" si="1"/>
        <v>-53</v>
      </c>
      <c r="AU13" s="73">
        <f t="shared" si="1"/>
        <v>-75</v>
      </c>
      <c r="AV13" s="73">
        <f t="shared" si="1"/>
        <v>-88</v>
      </c>
      <c r="AW13" s="315"/>
      <c r="AX13" s="74"/>
      <c r="AY13" s="71">
        <f>IF(ISERROR(GETPIVOTDATA("VALUE",'CSS WK pvt'!$J$2,"DT_FILE",AY$8,"COMMODITY",AY$6,"TRIM_CAT",TRIM(B13),"TRIM_LINE",A9))=TRUE,0,GETPIVOTDATA("VALUE",'CSS WK pvt'!$J$2,"DT_FILE",AY$8,"COMMODITY",AY$6,"TRIM_CAT",TRIM(B13),"TRIM_LINE",A9))</f>
        <v>5091</v>
      </c>
    </row>
    <row r="14" spans="1:51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70">
        <v>795</v>
      </c>
      <c r="AA14" s="207">
        <f t="shared" si="0"/>
        <v>1.2919896640826873E-2</v>
      </c>
      <c r="AB14" s="207">
        <f t="shared" si="0"/>
        <v>1.4230271668822769E-2</v>
      </c>
      <c r="AC14" s="207">
        <f t="shared" si="0"/>
        <v>1.2970168612191959E-2</v>
      </c>
      <c r="AD14" s="207">
        <f t="shared" si="0"/>
        <v>1.3003901170351105E-2</v>
      </c>
      <c r="AE14" s="207">
        <f t="shared" si="0"/>
        <v>1.0403120936280884E-2</v>
      </c>
      <c r="AF14" s="207">
        <f t="shared" si="0"/>
        <v>1.6927083333333332E-2</v>
      </c>
      <c r="AG14" s="207">
        <f t="shared" si="0"/>
        <v>1.6905071521456438E-2</v>
      </c>
      <c r="AH14" s="207">
        <f t="shared" si="0"/>
        <v>1.9404915912031046E-2</v>
      </c>
      <c r="AI14" s="207">
        <f t="shared" si="0"/>
        <v>1.1553273427471117E-2</v>
      </c>
      <c r="AJ14" s="207">
        <f t="shared" si="0"/>
        <v>1.0243277848911651E-2</v>
      </c>
      <c r="AK14" s="302"/>
      <c r="AL14" s="231"/>
      <c r="AM14" s="71">
        <f t="shared" si="1"/>
        <v>10</v>
      </c>
      <c r="AN14" s="72">
        <f t="shared" si="1"/>
        <v>11</v>
      </c>
      <c r="AO14" s="73">
        <f t="shared" si="1"/>
        <v>10</v>
      </c>
      <c r="AP14" s="73">
        <f t="shared" si="1"/>
        <v>10</v>
      </c>
      <c r="AQ14" s="73">
        <f t="shared" si="1"/>
        <v>8</v>
      </c>
      <c r="AR14" s="73">
        <f t="shared" si="1"/>
        <v>13</v>
      </c>
      <c r="AS14" s="73">
        <f t="shared" si="1"/>
        <v>13</v>
      </c>
      <c r="AT14" s="73">
        <f t="shared" si="1"/>
        <v>15</v>
      </c>
      <c r="AU14" s="73">
        <f t="shared" si="1"/>
        <v>9</v>
      </c>
      <c r="AV14" s="73">
        <f t="shared" si="1"/>
        <v>8</v>
      </c>
      <c r="AW14" s="315"/>
      <c r="AX14" s="74"/>
      <c r="AY14" s="71">
        <f>IF(ISERROR(GETPIVOTDATA("VALUE",'CSS WK pvt'!$J$2,"DT_FILE",AY$8,"COMMODITY",AY$6,"TRIM_CAT",TRIM(B14),"TRIM_LINE",A9))=TRUE,0,GETPIVOTDATA("VALUE",'CSS WK pvt'!$J$2,"DT_FILE",AY$8,"COMMODITY",AY$6,"TRIM_CAT",TRIM(B14),"TRIM_LINE",A9))</f>
        <v>795</v>
      </c>
    </row>
    <row r="15" spans="1:51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Y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78">
        <v>273201</v>
      </c>
      <c r="AA15" s="210">
        <f t="shared" si="0"/>
        <v>1.6784204684329136E-2</v>
      </c>
      <c r="AB15" s="212">
        <f t="shared" si="0"/>
        <v>1.9692148937999827E-2</v>
      </c>
      <c r="AC15" s="213">
        <f t="shared" si="0"/>
        <v>2.0206823219313486E-2</v>
      </c>
      <c r="AD15" s="213">
        <f t="shared" si="0"/>
        <v>2.0421856784607138E-2</v>
      </c>
      <c r="AE15" s="213">
        <f t="shared" si="0"/>
        <v>1.9942239891981097E-2</v>
      </c>
      <c r="AF15" s="213">
        <f t="shared" si="0"/>
        <v>1.9596373208540508E-2</v>
      </c>
      <c r="AG15" s="213">
        <f t="shared" si="0"/>
        <v>1.8547094338491964E-2</v>
      </c>
      <c r="AH15" s="213">
        <f t="shared" si="0"/>
        <v>1.751939954846523E-2</v>
      </c>
      <c r="AI15" s="213">
        <f t="shared" si="0"/>
        <v>1.2254074489042565E-2</v>
      </c>
      <c r="AJ15" s="213">
        <f t="shared" si="0"/>
        <v>7.5400808999379967E-3</v>
      </c>
      <c r="AK15" s="303"/>
      <c r="AL15" s="214"/>
      <c r="AM15" s="79">
        <f t="shared" ref="AM15:AP15" si="3">SUM(AM10:AM14)</f>
        <v>4491</v>
      </c>
      <c r="AN15" s="80">
        <f t="shared" si="3"/>
        <v>5267</v>
      </c>
      <c r="AO15" s="81">
        <f t="shared" si="3"/>
        <v>5397</v>
      </c>
      <c r="AP15" s="81">
        <f t="shared" si="3"/>
        <v>5448</v>
      </c>
      <c r="AQ15" s="81">
        <f t="shared" ref="AQ15:AR15" si="4">SUM(AQ10:AQ14)</f>
        <v>5317</v>
      </c>
      <c r="AR15" s="81">
        <f t="shared" si="4"/>
        <v>5226</v>
      </c>
      <c r="AS15" s="81">
        <f t="shared" ref="AS15:AT15" si="5">SUM(AS10:AS14)</f>
        <v>4952</v>
      </c>
      <c r="AT15" s="81">
        <f t="shared" si="5"/>
        <v>4687</v>
      </c>
      <c r="AU15" s="81">
        <f t="shared" ref="AU15:AV15" si="6">SUM(AU10:AU14)</f>
        <v>3303</v>
      </c>
      <c r="AV15" s="81">
        <f t="shared" si="6"/>
        <v>2043</v>
      </c>
      <c r="AW15" s="316"/>
      <c r="AX15" s="82"/>
      <c r="AY15" s="79">
        <f t="shared" si="2"/>
        <v>273201</v>
      </c>
    </row>
    <row r="16" spans="1:51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87"/>
      <c r="AA16" s="232"/>
      <c r="AB16" s="233"/>
      <c r="AC16" s="234"/>
      <c r="AD16" s="234"/>
      <c r="AE16" s="234"/>
      <c r="AF16" s="234"/>
      <c r="AG16" s="234"/>
      <c r="AH16" s="234"/>
      <c r="AI16" s="234"/>
      <c r="AJ16" s="234"/>
      <c r="AK16" s="304"/>
      <c r="AL16" s="235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317"/>
      <c r="AX16" s="91"/>
      <c r="AY16" s="88"/>
    </row>
    <row r="17" spans="1:51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94">
        <v>49744</v>
      </c>
      <c r="AA17" s="207">
        <f t="shared" ref="AA17:AJ22" si="7">IF(ISERROR((O17-C17)/C17)=TRUE,0,(O17-C17)/C17)</f>
        <v>0.32600677075438328</v>
      </c>
      <c r="AB17" s="207">
        <f t="shared" si="7"/>
        <v>0.27096654619590399</v>
      </c>
      <c r="AC17" s="207">
        <f t="shared" si="7"/>
        <v>0.27989584356883168</v>
      </c>
      <c r="AD17" s="207">
        <f t="shared" si="7"/>
        <v>0.3581837273029938</v>
      </c>
      <c r="AE17" s="207">
        <f t="shared" si="7"/>
        <v>0.19533613755442403</v>
      </c>
      <c r="AF17" s="207">
        <f t="shared" si="7"/>
        <v>0.25766980866988531</v>
      </c>
      <c r="AG17" s="207">
        <f t="shared" si="7"/>
        <v>0.27715866683824475</v>
      </c>
      <c r="AH17" s="207">
        <f t="shared" si="7"/>
        <v>0.28467968019935624</v>
      </c>
      <c r="AI17" s="207">
        <f t="shared" si="7"/>
        <v>0.17148206360946747</v>
      </c>
      <c r="AJ17" s="207">
        <f t="shared" si="7"/>
        <v>0.30269891850135189</v>
      </c>
      <c r="AK17" s="302"/>
      <c r="AL17" s="239"/>
      <c r="AM17" s="95">
        <f t="shared" ref="AM17:AV21" si="8">O17-C17</f>
        <v>12904</v>
      </c>
      <c r="AN17" s="72">
        <f t="shared" si="8"/>
        <v>11696</v>
      </c>
      <c r="AO17" s="73">
        <f t="shared" si="8"/>
        <v>11394</v>
      </c>
      <c r="AP17" s="73">
        <f t="shared" si="8"/>
        <v>13986</v>
      </c>
      <c r="AQ17" s="73">
        <f t="shared" si="8"/>
        <v>7941</v>
      </c>
      <c r="AR17" s="73">
        <f t="shared" si="8"/>
        <v>10087</v>
      </c>
      <c r="AS17" s="73">
        <f t="shared" si="8"/>
        <v>10769</v>
      </c>
      <c r="AT17" s="73">
        <f t="shared" si="8"/>
        <v>10967</v>
      </c>
      <c r="AU17" s="73">
        <f t="shared" si="8"/>
        <v>7419</v>
      </c>
      <c r="AV17" s="73">
        <f t="shared" si="8"/>
        <v>12539</v>
      </c>
      <c r="AW17" s="315"/>
      <c r="AX17" s="96"/>
      <c r="AY17" s="71">
        <f>IF(ISERROR(GETPIVOTDATA("VALUE",'CSS WK pvt'!$J$2,"DT_FILE",AY$8,"COMMODITY",AY$6,"TRIM_CAT",TRIM(B17),"TRIM_LINE",A16))=TRUE,0,GETPIVOTDATA("VALUE",'CSS WK pvt'!$J$2,"DT_FILE",AY$8,"COMMODITY",AY$6,"TRIM_CAT",TRIM(B17),"TRIM_LINE",A16))</f>
        <v>49744</v>
      </c>
    </row>
    <row r="18" spans="1:51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94">
        <v>7066</v>
      </c>
      <c r="AA18" s="207">
        <f t="shared" si="7"/>
        <v>-0.2552156523619068</v>
      </c>
      <c r="AB18" s="207">
        <f t="shared" si="7"/>
        <v>-0.2592203425449196</v>
      </c>
      <c r="AC18" s="207">
        <f t="shared" si="7"/>
        <v>-0.18257211538461537</v>
      </c>
      <c r="AD18" s="207">
        <f t="shared" si="7"/>
        <v>4.0224105731935062E-3</v>
      </c>
      <c r="AE18" s="207">
        <f t="shared" si="7"/>
        <v>8.2385070550751019E-2</v>
      </c>
      <c r="AF18" s="207">
        <f t="shared" si="7"/>
        <v>9.9969287469287474E-2</v>
      </c>
      <c r="AG18" s="207">
        <f t="shared" si="7"/>
        <v>3.6838180462341538E-2</v>
      </c>
      <c r="AH18" s="207">
        <f t="shared" si="7"/>
        <v>-4.3857101365088587E-2</v>
      </c>
      <c r="AI18" s="207">
        <f t="shared" si="7"/>
        <v>-9.4238018309100696E-2</v>
      </c>
      <c r="AJ18" s="207">
        <f t="shared" si="7"/>
        <v>-9.6873005743458834E-2</v>
      </c>
      <c r="AK18" s="302"/>
      <c r="AL18" s="239"/>
      <c r="AM18" s="95">
        <f t="shared" si="8"/>
        <v>-2361</v>
      </c>
      <c r="AN18" s="72">
        <f t="shared" si="8"/>
        <v>-2467</v>
      </c>
      <c r="AO18" s="73">
        <f t="shared" si="8"/>
        <v>-1519</v>
      </c>
      <c r="AP18" s="73">
        <f t="shared" si="8"/>
        <v>28</v>
      </c>
      <c r="AQ18" s="73">
        <f t="shared" si="8"/>
        <v>543</v>
      </c>
      <c r="AR18" s="73">
        <f t="shared" si="8"/>
        <v>651</v>
      </c>
      <c r="AS18" s="73">
        <f t="shared" si="8"/>
        <v>247</v>
      </c>
      <c r="AT18" s="73">
        <f t="shared" si="8"/>
        <v>-302</v>
      </c>
      <c r="AU18" s="73">
        <f t="shared" si="8"/>
        <v>-700</v>
      </c>
      <c r="AV18" s="73">
        <f t="shared" si="8"/>
        <v>-759</v>
      </c>
      <c r="AW18" s="315"/>
      <c r="AX18" s="96"/>
      <c r="AY18" s="71">
        <f>IF(ISERROR(GETPIVOTDATA("VALUE",'CSS WK pvt'!$J$2,"DT_FILE",AY$8,"COMMODITY",AY$6,"TRIM_CAT",TRIM(B18),"TRIM_LINE",A16))=TRUE,0,GETPIVOTDATA("VALUE",'CSS WK pvt'!$J$2,"DT_FILE",AY$8,"COMMODITY",AY$6,"TRIM_CAT",TRIM(B18),"TRIM_LINE",A16))</f>
        <v>7066</v>
      </c>
    </row>
    <row r="19" spans="1:51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94">
        <v>3394</v>
      </c>
      <c r="AA19" s="207">
        <f t="shared" si="7"/>
        <v>0.52290076335877866</v>
      </c>
      <c r="AB19" s="207">
        <f t="shared" si="7"/>
        <v>0.40108169655565046</v>
      </c>
      <c r="AC19" s="207">
        <f t="shared" si="7"/>
        <v>0.31734931734931737</v>
      </c>
      <c r="AD19" s="207">
        <f t="shared" si="7"/>
        <v>0.54905193734542457</v>
      </c>
      <c r="AE19" s="207">
        <f t="shared" si="7"/>
        <v>0.26301886792452828</v>
      </c>
      <c r="AF19" s="207">
        <f t="shared" si="7"/>
        <v>0.30622768742562473</v>
      </c>
      <c r="AG19" s="207">
        <f t="shared" si="7"/>
        <v>0.19457186544342508</v>
      </c>
      <c r="AH19" s="207">
        <f t="shared" si="7"/>
        <v>0.26404264042640424</v>
      </c>
      <c r="AI19" s="207">
        <f t="shared" si="7"/>
        <v>4.1011409189022512E-2</v>
      </c>
      <c r="AJ19" s="207">
        <f t="shared" si="7"/>
        <v>0.11267166042446941</v>
      </c>
      <c r="AK19" s="302"/>
      <c r="AL19" s="239"/>
      <c r="AM19" s="95">
        <f t="shared" si="8"/>
        <v>1370</v>
      </c>
      <c r="AN19" s="72">
        <f t="shared" si="8"/>
        <v>1409</v>
      </c>
      <c r="AO19" s="73">
        <f t="shared" si="8"/>
        <v>953</v>
      </c>
      <c r="AP19" s="73">
        <f t="shared" si="8"/>
        <v>1332</v>
      </c>
      <c r="AQ19" s="73">
        <f t="shared" si="8"/>
        <v>697</v>
      </c>
      <c r="AR19" s="73">
        <f t="shared" si="8"/>
        <v>772</v>
      </c>
      <c r="AS19" s="73">
        <f t="shared" si="8"/>
        <v>509</v>
      </c>
      <c r="AT19" s="73">
        <f t="shared" si="8"/>
        <v>644</v>
      </c>
      <c r="AU19" s="73">
        <f t="shared" si="8"/>
        <v>133</v>
      </c>
      <c r="AV19" s="73">
        <f t="shared" si="8"/>
        <v>361</v>
      </c>
      <c r="AW19" s="315"/>
      <c r="AX19" s="96"/>
      <c r="AY19" s="71">
        <f>IF(ISERROR(GETPIVOTDATA("VALUE",'CSS WK pvt'!$J$2,"DT_FILE",AY$8,"COMMODITY",AY$6,"TRIM_CAT",TRIM(B19),"TRIM_LINE",A16))=TRUE,0,GETPIVOTDATA("VALUE",'CSS WK pvt'!$J$2,"DT_FILE",AY$8,"COMMODITY",AY$6,"TRIM_CAT",TRIM(B19),"TRIM_LINE",A16))</f>
        <v>3394</v>
      </c>
    </row>
    <row r="20" spans="1:51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94">
        <v>837</v>
      </c>
      <c r="AA20" s="207">
        <f t="shared" si="7"/>
        <v>0.48424543946932008</v>
      </c>
      <c r="AB20" s="207">
        <f t="shared" si="7"/>
        <v>0.39046538024971622</v>
      </c>
      <c r="AC20" s="207">
        <f t="shared" si="7"/>
        <v>0.17114568599717114</v>
      </c>
      <c r="AD20" s="207">
        <f t="shared" si="7"/>
        <v>0.56149732620320858</v>
      </c>
      <c r="AE20" s="207">
        <f t="shared" si="7"/>
        <v>0.36052202283849921</v>
      </c>
      <c r="AF20" s="207">
        <f t="shared" si="7"/>
        <v>0.16961130742049471</v>
      </c>
      <c r="AG20" s="207">
        <f t="shared" si="7"/>
        <v>6.0200668896321072E-2</v>
      </c>
      <c r="AH20" s="207">
        <f t="shared" si="7"/>
        <v>0.21052631578947367</v>
      </c>
      <c r="AI20" s="207">
        <f t="shared" si="7"/>
        <v>-2.6957637997432605E-2</v>
      </c>
      <c r="AJ20" s="207">
        <f t="shared" si="7"/>
        <v>9.2071611253196933E-2</v>
      </c>
      <c r="AK20" s="302"/>
      <c r="AL20" s="239"/>
      <c r="AM20" s="95">
        <f t="shared" si="8"/>
        <v>292</v>
      </c>
      <c r="AN20" s="72">
        <f t="shared" si="8"/>
        <v>344</v>
      </c>
      <c r="AO20" s="73">
        <f t="shared" si="8"/>
        <v>121</v>
      </c>
      <c r="AP20" s="73">
        <f t="shared" si="8"/>
        <v>315</v>
      </c>
      <c r="AQ20" s="73">
        <f t="shared" si="8"/>
        <v>221</v>
      </c>
      <c r="AR20" s="73">
        <f t="shared" si="8"/>
        <v>96</v>
      </c>
      <c r="AS20" s="73">
        <f t="shared" si="8"/>
        <v>36</v>
      </c>
      <c r="AT20" s="73">
        <f t="shared" si="8"/>
        <v>124</v>
      </c>
      <c r="AU20" s="73">
        <f t="shared" si="8"/>
        <v>-21</v>
      </c>
      <c r="AV20" s="73">
        <f t="shared" si="8"/>
        <v>72</v>
      </c>
      <c r="AW20" s="315"/>
      <c r="AX20" s="96"/>
      <c r="AY20" s="71">
        <f>IF(ISERROR(GETPIVOTDATA("VALUE",'CSS WK pvt'!$J$2,"DT_FILE",AY$8,"COMMODITY",AY$6,"TRIM_CAT",TRIM(B20),"TRIM_LINE",A16))=TRUE,0,GETPIVOTDATA("VALUE",'CSS WK pvt'!$J$2,"DT_FILE",AY$8,"COMMODITY",AY$6,"TRIM_CAT",TRIM(B20),"TRIM_LINE",A16))</f>
        <v>837</v>
      </c>
    </row>
    <row r="21" spans="1:51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94">
        <v>160</v>
      </c>
      <c r="AA21" s="207">
        <f t="shared" si="7"/>
        <v>0.55952380952380953</v>
      </c>
      <c r="AB21" s="207">
        <f t="shared" si="7"/>
        <v>0.3359375</v>
      </c>
      <c r="AC21" s="207">
        <f t="shared" si="7"/>
        <v>3.9603960396039604E-2</v>
      </c>
      <c r="AD21" s="207">
        <f t="shared" si="7"/>
        <v>0.82432432432432434</v>
      </c>
      <c r="AE21" s="207">
        <f t="shared" si="7"/>
        <v>1.1954022988505748</v>
      </c>
      <c r="AF21" s="207">
        <f t="shared" si="7"/>
        <v>0.53424657534246578</v>
      </c>
      <c r="AG21" s="207">
        <f t="shared" si="7"/>
        <v>7.6086956521739135E-2</v>
      </c>
      <c r="AH21" s="207">
        <f t="shared" si="7"/>
        <v>0.41095890410958902</v>
      </c>
      <c r="AI21" s="207">
        <f t="shared" si="7"/>
        <v>7.7586206896551727E-2</v>
      </c>
      <c r="AJ21" s="207">
        <f t="shared" si="7"/>
        <v>0.2831858407079646</v>
      </c>
      <c r="AK21" s="302"/>
      <c r="AL21" s="239"/>
      <c r="AM21" s="95">
        <f t="shared" si="8"/>
        <v>47</v>
      </c>
      <c r="AN21" s="72">
        <f t="shared" si="8"/>
        <v>43</v>
      </c>
      <c r="AO21" s="73">
        <f t="shared" si="8"/>
        <v>4</v>
      </c>
      <c r="AP21" s="73">
        <f t="shared" si="8"/>
        <v>61</v>
      </c>
      <c r="AQ21" s="73">
        <f t="shared" si="8"/>
        <v>104</v>
      </c>
      <c r="AR21" s="73">
        <f t="shared" si="8"/>
        <v>39</v>
      </c>
      <c r="AS21" s="73">
        <f t="shared" si="8"/>
        <v>7</v>
      </c>
      <c r="AT21" s="73">
        <f t="shared" si="8"/>
        <v>30</v>
      </c>
      <c r="AU21" s="73">
        <f t="shared" si="8"/>
        <v>9</v>
      </c>
      <c r="AV21" s="73">
        <f t="shared" si="8"/>
        <v>32</v>
      </c>
      <c r="AW21" s="315"/>
      <c r="AX21" s="96"/>
      <c r="AY21" s="71">
        <f>IF(ISERROR(GETPIVOTDATA("VALUE",'CSS WK pvt'!$J$2,"DT_FILE",AY$8,"COMMODITY",AY$6,"TRIM_CAT",TRIM(B21),"TRIM_LINE",A16))=TRUE,0,GETPIVOTDATA("VALUE",'CSS WK pvt'!$J$2,"DT_FILE",AY$8,"COMMODITY",AY$6,"TRIM_CAT",TRIM(B21),"TRIM_LINE",A16))</f>
        <v>160</v>
      </c>
    </row>
    <row r="22" spans="1:51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160">
        <v>61201</v>
      </c>
      <c r="AA22" s="240">
        <f t="shared" si="7"/>
        <v>0.23498273878020715</v>
      </c>
      <c r="AB22" s="241">
        <f t="shared" si="7"/>
        <v>0.19273464678425956</v>
      </c>
      <c r="AC22" s="242">
        <f t="shared" si="7"/>
        <v>0.20729006983478113</v>
      </c>
      <c r="AD22" s="242">
        <f t="shared" si="7"/>
        <v>0.32040595895575619</v>
      </c>
      <c r="AE22" s="242">
        <f t="shared" si="7"/>
        <v>0.1878878918448828</v>
      </c>
      <c r="AF22" s="242">
        <f t="shared" si="7"/>
        <v>0.23853417726704768</v>
      </c>
      <c r="AG22" s="242">
        <f t="shared" si="7"/>
        <v>0.23672901403839069</v>
      </c>
      <c r="AH22" s="242">
        <f t="shared" si="7"/>
        <v>0.23629692234750882</v>
      </c>
      <c r="AI22" s="242">
        <f t="shared" si="7"/>
        <v>0.12474922487689222</v>
      </c>
      <c r="AJ22" s="242">
        <f t="shared" si="7"/>
        <v>0.22948761197945949</v>
      </c>
      <c r="AK22" s="305"/>
      <c r="AL22" s="243"/>
      <c r="AM22" s="97">
        <f t="shared" ref="AM22:AP22" si="10">SUM(AM17:AM21)</f>
        <v>12252</v>
      </c>
      <c r="AN22" s="161">
        <f t="shared" si="10"/>
        <v>11025</v>
      </c>
      <c r="AO22" s="162">
        <f t="shared" si="10"/>
        <v>10953</v>
      </c>
      <c r="AP22" s="162">
        <f t="shared" si="10"/>
        <v>15722</v>
      </c>
      <c r="AQ22" s="162">
        <f t="shared" ref="AQ22:AR22" si="11">SUM(AQ17:AQ21)</f>
        <v>9506</v>
      </c>
      <c r="AR22" s="162">
        <f t="shared" si="11"/>
        <v>11645</v>
      </c>
      <c r="AS22" s="162">
        <f t="shared" ref="AS22:AT22" si="12">SUM(AS17:AS21)</f>
        <v>11568</v>
      </c>
      <c r="AT22" s="162">
        <f t="shared" si="12"/>
        <v>11463</v>
      </c>
      <c r="AU22" s="162">
        <f t="shared" ref="AU22:AV22" si="13">SUM(AU17:AU21)</f>
        <v>6840</v>
      </c>
      <c r="AV22" s="162">
        <f t="shared" si="13"/>
        <v>12245</v>
      </c>
      <c r="AW22" s="318"/>
      <c r="AX22" s="163"/>
      <c r="AY22" s="97">
        <f t="shared" ref="AY22" si="14">SUM(AY17:AY21)</f>
        <v>61201</v>
      </c>
    </row>
    <row r="23" spans="1:51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101"/>
      <c r="AA23" s="244"/>
      <c r="AB23" s="245"/>
      <c r="AC23" s="246"/>
      <c r="AD23" s="246"/>
      <c r="AE23" s="246"/>
      <c r="AF23" s="246"/>
      <c r="AG23" s="246"/>
      <c r="AH23" s="246"/>
      <c r="AI23" s="246"/>
      <c r="AJ23" s="246"/>
      <c r="AK23" s="306"/>
      <c r="AL23" s="247"/>
      <c r="AM23" s="102"/>
      <c r="AN23" s="103"/>
      <c r="AO23" s="104"/>
      <c r="AP23" s="104"/>
      <c r="AQ23" s="104"/>
      <c r="AR23" s="104"/>
      <c r="AS23" s="104"/>
      <c r="AT23" s="104"/>
      <c r="AU23" s="104"/>
      <c r="AV23" s="104"/>
      <c r="AW23" s="319"/>
      <c r="AX23" s="105"/>
      <c r="AY23" s="102"/>
    </row>
    <row r="24" spans="1:51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94">
        <v>16969</v>
      </c>
      <c r="AA24" s="207">
        <f t="shared" ref="AA24:AJ29" si="15">IF(ISERROR((O24-C24)/C24)=TRUE,0,(O24-C24)/C24)</f>
        <v>0.13543571746329891</v>
      </c>
      <c r="AB24" s="207">
        <f t="shared" si="15"/>
        <v>-7.8483161965852283E-2</v>
      </c>
      <c r="AC24" s="207">
        <f t="shared" si="15"/>
        <v>-8.3436596447748868E-2</v>
      </c>
      <c r="AD24" s="207">
        <f t="shared" si="15"/>
        <v>0.21188433868289983</v>
      </c>
      <c r="AE24" s="207">
        <f t="shared" si="15"/>
        <v>-0.21035268714011515</v>
      </c>
      <c r="AF24" s="207">
        <f t="shared" si="15"/>
        <v>-4.0043071539134528E-2</v>
      </c>
      <c r="AG24" s="207">
        <f t="shared" si="15"/>
        <v>2.4131724551696553E-2</v>
      </c>
      <c r="AH24" s="207">
        <f t="shared" si="15"/>
        <v>3.6801040312093629E-2</v>
      </c>
      <c r="AI24" s="207">
        <f t="shared" si="15"/>
        <v>-0.15492957746478872</v>
      </c>
      <c r="AJ24" s="207">
        <f t="shared" si="15"/>
        <v>0.10612402246943496</v>
      </c>
      <c r="AK24" s="302"/>
      <c r="AL24" s="239"/>
      <c r="AM24" s="95">
        <f t="shared" ref="AM24:AV28" si="16">O24-C24</f>
        <v>2740</v>
      </c>
      <c r="AN24" s="72">
        <f t="shared" si="16"/>
        <v>-1664</v>
      </c>
      <c r="AO24" s="73">
        <f t="shared" si="16"/>
        <v>-1414</v>
      </c>
      <c r="AP24" s="73">
        <f t="shared" si="16"/>
        <v>3063</v>
      </c>
      <c r="AQ24" s="73">
        <f t="shared" si="16"/>
        <v>-3507</v>
      </c>
      <c r="AR24" s="73">
        <f t="shared" si="16"/>
        <v>-595</v>
      </c>
      <c r="AS24" s="73">
        <f t="shared" si="16"/>
        <v>362</v>
      </c>
      <c r="AT24" s="73">
        <f t="shared" si="16"/>
        <v>566</v>
      </c>
      <c r="AU24" s="73">
        <f t="shared" si="16"/>
        <v>-3036</v>
      </c>
      <c r="AV24" s="73">
        <f t="shared" si="16"/>
        <v>1927</v>
      </c>
      <c r="AW24" s="315"/>
      <c r="AX24" s="96"/>
      <c r="AY24" s="71">
        <f>IF(ISERROR(GETPIVOTDATA("VALUE",'CSS WK pvt'!$J$2,"DT_FILE",AY$8,"COMMODITY",AY$6,"TRIM_CAT",TRIM(B24),"TRIM_LINE",A23))=TRUE,0,GETPIVOTDATA("VALUE",'CSS WK pvt'!$J$2,"DT_FILE",AY$8,"COMMODITY",AY$6,"TRIM_CAT",TRIM(B24),"TRIM_LINE",A23))</f>
        <v>16969</v>
      </c>
    </row>
    <row r="25" spans="1:51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94">
        <v>1624</v>
      </c>
      <c r="AA25" s="207">
        <f t="shared" si="15"/>
        <v>-0.36274509803921567</v>
      </c>
      <c r="AB25" s="207">
        <f t="shared" si="15"/>
        <v>-0.37479806138933763</v>
      </c>
      <c r="AC25" s="207">
        <f t="shared" si="15"/>
        <v>-0.28181164629762762</v>
      </c>
      <c r="AD25" s="207">
        <f t="shared" si="15"/>
        <v>5.8997050147492625E-3</v>
      </c>
      <c r="AE25" s="207">
        <f t="shared" si="15"/>
        <v>-0.25123639960435212</v>
      </c>
      <c r="AF25" s="207">
        <f t="shared" si="15"/>
        <v>-1.9836639439906652E-2</v>
      </c>
      <c r="AG25" s="207">
        <f t="shared" si="15"/>
        <v>-0.13631937682570594</v>
      </c>
      <c r="AH25" s="207">
        <f t="shared" si="15"/>
        <v>-0.22313296903460839</v>
      </c>
      <c r="AI25" s="207">
        <f t="shared" si="15"/>
        <v>-0.29442379182156136</v>
      </c>
      <c r="AJ25" s="207">
        <f t="shared" si="15"/>
        <v>-0.11918419375398343</v>
      </c>
      <c r="AK25" s="302"/>
      <c r="AL25" s="239"/>
      <c r="AM25" s="95">
        <f t="shared" si="16"/>
        <v>-703</v>
      </c>
      <c r="AN25" s="72">
        <f t="shared" si="16"/>
        <v>-696</v>
      </c>
      <c r="AO25" s="73">
        <f t="shared" si="16"/>
        <v>-392</v>
      </c>
      <c r="AP25" s="73">
        <f t="shared" si="16"/>
        <v>6</v>
      </c>
      <c r="AQ25" s="73">
        <f t="shared" si="16"/>
        <v>-254</v>
      </c>
      <c r="AR25" s="73">
        <f t="shared" si="16"/>
        <v>-17</v>
      </c>
      <c r="AS25" s="73">
        <f t="shared" si="16"/>
        <v>-140</v>
      </c>
      <c r="AT25" s="73">
        <f t="shared" si="16"/>
        <v>-245</v>
      </c>
      <c r="AU25" s="73">
        <f t="shared" si="16"/>
        <v>-396</v>
      </c>
      <c r="AV25" s="73">
        <f t="shared" si="16"/>
        <v>-187</v>
      </c>
      <c r="AW25" s="315"/>
      <c r="AX25" s="96"/>
      <c r="AY25" s="71">
        <f>IF(ISERROR(GETPIVOTDATA("VALUE",'CSS WK pvt'!$J$2,"DT_FILE",AY$8,"COMMODITY",AY$6,"TRIM_CAT",TRIM(B25),"TRIM_LINE",A23))=TRUE,0,GETPIVOTDATA("VALUE",'CSS WK pvt'!$J$2,"DT_FILE",AY$8,"COMMODITY",AY$6,"TRIM_CAT",TRIM(B25),"TRIM_LINE",A23))</f>
        <v>1624</v>
      </c>
    </row>
    <row r="26" spans="1:51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94">
        <v>1879</v>
      </c>
      <c r="AA26" s="207">
        <f t="shared" si="15"/>
        <v>0.504</v>
      </c>
      <c r="AB26" s="207">
        <f t="shared" si="15"/>
        <v>-6.3614262560777957E-2</v>
      </c>
      <c r="AC26" s="207">
        <f t="shared" si="15"/>
        <v>-4.9741602067183463E-2</v>
      </c>
      <c r="AD26" s="207">
        <f t="shared" si="15"/>
        <v>0.34595959595959597</v>
      </c>
      <c r="AE26" s="207">
        <f t="shared" si="15"/>
        <v>-0.15677419354838709</v>
      </c>
      <c r="AF26" s="207">
        <f t="shared" si="15"/>
        <v>3.5714285714285712E-2</v>
      </c>
      <c r="AG26" s="207">
        <f t="shared" si="15"/>
        <v>-6.8965517241379309E-2</v>
      </c>
      <c r="AH26" s="207">
        <f t="shared" si="15"/>
        <v>0.18726307808946172</v>
      </c>
      <c r="AI26" s="207">
        <f t="shared" si="15"/>
        <v>-0.16712328767123288</v>
      </c>
      <c r="AJ26" s="207">
        <f t="shared" si="15"/>
        <v>-7.6996197718631185E-2</v>
      </c>
      <c r="AK26" s="302"/>
      <c r="AL26" s="239"/>
      <c r="AM26" s="95">
        <f t="shared" si="16"/>
        <v>819</v>
      </c>
      <c r="AN26" s="72">
        <f t="shared" si="16"/>
        <v>-157</v>
      </c>
      <c r="AO26" s="73">
        <f t="shared" si="16"/>
        <v>-77</v>
      </c>
      <c r="AP26" s="73">
        <f t="shared" si="16"/>
        <v>411</v>
      </c>
      <c r="AQ26" s="73">
        <f t="shared" si="16"/>
        <v>-243</v>
      </c>
      <c r="AR26" s="73">
        <f t="shared" si="16"/>
        <v>49</v>
      </c>
      <c r="AS26" s="73">
        <f t="shared" si="16"/>
        <v>-102</v>
      </c>
      <c r="AT26" s="73">
        <f t="shared" si="16"/>
        <v>247</v>
      </c>
      <c r="AU26" s="73">
        <f t="shared" si="16"/>
        <v>-366</v>
      </c>
      <c r="AV26" s="73">
        <f t="shared" si="16"/>
        <v>-162</v>
      </c>
      <c r="AW26" s="315"/>
      <c r="AX26" s="96"/>
      <c r="AY26" s="71">
        <f>IF(ISERROR(GETPIVOTDATA("VALUE",'CSS WK pvt'!$J$2,"DT_FILE",AY$8,"COMMODITY",AY$6,"TRIM_CAT",TRIM(B26),"TRIM_LINE",A23))=TRUE,0,GETPIVOTDATA("VALUE",'CSS WK pvt'!$J$2,"DT_FILE",AY$8,"COMMODITY",AY$6,"TRIM_CAT",TRIM(B26),"TRIM_LINE",A23))</f>
        <v>1879</v>
      </c>
    </row>
    <row r="27" spans="1:51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94">
        <v>525</v>
      </c>
      <c r="AA27" s="207">
        <f t="shared" si="15"/>
        <v>0.6061452513966481</v>
      </c>
      <c r="AB27" s="207">
        <f t="shared" si="15"/>
        <v>6.3962558502340089E-2</v>
      </c>
      <c r="AC27" s="207">
        <f t="shared" si="15"/>
        <v>-6.2992125984251968E-2</v>
      </c>
      <c r="AD27" s="207">
        <f t="shared" si="15"/>
        <v>0.48051948051948051</v>
      </c>
      <c r="AE27" s="207">
        <f t="shared" si="15"/>
        <v>0.13881019830028329</v>
      </c>
      <c r="AF27" s="207">
        <f t="shared" si="15"/>
        <v>-9.1194968553459113E-2</v>
      </c>
      <c r="AG27" s="207">
        <f t="shared" si="15"/>
        <v>-0.11232876712328767</v>
      </c>
      <c r="AH27" s="207">
        <f t="shared" si="15"/>
        <v>0.23460410557184752</v>
      </c>
      <c r="AI27" s="207">
        <f t="shared" si="15"/>
        <v>-0.21119133574007221</v>
      </c>
      <c r="AJ27" s="207">
        <f t="shared" si="15"/>
        <v>5.904761904761905E-2</v>
      </c>
      <c r="AK27" s="302"/>
      <c r="AL27" s="239"/>
      <c r="AM27" s="95">
        <f t="shared" si="16"/>
        <v>217</v>
      </c>
      <c r="AN27" s="72">
        <f t="shared" si="16"/>
        <v>41</v>
      </c>
      <c r="AO27" s="73">
        <f t="shared" si="16"/>
        <v>-24</v>
      </c>
      <c r="AP27" s="73">
        <f t="shared" si="16"/>
        <v>148</v>
      </c>
      <c r="AQ27" s="73">
        <f t="shared" si="16"/>
        <v>49</v>
      </c>
      <c r="AR27" s="73">
        <f t="shared" si="16"/>
        <v>-29</v>
      </c>
      <c r="AS27" s="73">
        <f t="shared" si="16"/>
        <v>-41</v>
      </c>
      <c r="AT27" s="73">
        <f t="shared" si="16"/>
        <v>80</v>
      </c>
      <c r="AU27" s="73">
        <f t="shared" si="16"/>
        <v>-117</v>
      </c>
      <c r="AV27" s="73">
        <f t="shared" si="16"/>
        <v>31</v>
      </c>
      <c r="AW27" s="315"/>
      <c r="AX27" s="96"/>
      <c r="AY27" s="71">
        <f>IF(ISERROR(GETPIVOTDATA("VALUE",'CSS WK pvt'!$J$2,"DT_FILE",AY$8,"COMMODITY",AY$6,"TRIM_CAT",TRIM(B27),"TRIM_LINE",A23))=TRUE,0,GETPIVOTDATA("VALUE",'CSS WK pvt'!$J$2,"DT_FILE",AY$8,"COMMODITY",AY$6,"TRIM_CAT",TRIM(B27),"TRIM_LINE",A23))</f>
        <v>525</v>
      </c>
    </row>
    <row r="28" spans="1:51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94">
        <v>112</v>
      </c>
      <c r="AA28" s="207">
        <f t="shared" si="15"/>
        <v>0.62264150943396224</v>
      </c>
      <c r="AB28" s="207">
        <f t="shared" si="15"/>
        <v>-9.9009900990099011E-3</v>
      </c>
      <c r="AC28" s="207">
        <f t="shared" si="15"/>
        <v>-0.17307692307692307</v>
      </c>
      <c r="AD28" s="207">
        <f t="shared" si="15"/>
        <v>0.4</v>
      </c>
      <c r="AE28" s="207">
        <f t="shared" si="15"/>
        <v>1.3541666666666667</v>
      </c>
      <c r="AF28" s="207">
        <f t="shared" si="15"/>
        <v>0.14634146341463414</v>
      </c>
      <c r="AG28" s="207">
        <f t="shared" si="15"/>
        <v>-0.17241379310344829</v>
      </c>
      <c r="AH28" s="207">
        <f t="shared" si="15"/>
        <v>0.16666666666666666</v>
      </c>
      <c r="AI28" s="207">
        <f t="shared" si="15"/>
        <v>-0.125</v>
      </c>
      <c r="AJ28" s="207">
        <f t="shared" si="15"/>
        <v>0.19753086419753085</v>
      </c>
      <c r="AK28" s="302"/>
      <c r="AL28" s="239"/>
      <c r="AM28" s="95">
        <f t="shared" si="16"/>
        <v>33</v>
      </c>
      <c r="AN28" s="72">
        <f t="shared" si="16"/>
        <v>-1</v>
      </c>
      <c r="AO28" s="73">
        <f t="shared" si="16"/>
        <v>-9</v>
      </c>
      <c r="AP28" s="73">
        <f t="shared" si="16"/>
        <v>20</v>
      </c>
      <c r="AQ28" s="73">
        <f t="shared" si="16"/>
        <v>65</v>
      </c>
      <c r="AR28" s="73">
        <f t="shared" si="16"/>
        <v>6</v>
      </c>
      <c r="AS28" s="73">
        <f t="shared" si="16"/>
        <v>-10</v>
      </c>
      <c r="AT28" s="73">
        <f t="shared" si="16"/>
        <v>8</v>
      </c>
      <c r="AU28" s="73">
        <f t="shared" si="16"/>
        <v>-11</v>
      </c>
      <c r="AV28" s="73">
        <f t="shared" si="16"/>
        <v>16</v>
      </c>
      <c r="AW28" s="315"/>
      <c r="AX28" s="96"/>
      <c r="AY28" s="71">
        <f>IF(ISERROR(GETPIVOTDATA("VALUE",'CSS WK pvt'!$J$2,"DT_FILE",AY$8,"COMMODITY",AY$6,"TRIM_CAT",TRIM(B28),"TRIM_LINE",A23))=TRUE,0,GETPIVOTDATA("VALUE",'CSS WK pvt'!$J$2,"DT_FILE",AY$8,"COMMODITY",AY$6,"TRIM_CAT",TRIM(B28),"TRIM_LINE",A23))</f>
        <v>112</v>
      </c>
    </row>
    <row r="29" spans="1:51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160">
        <v>21109</v>
      </c>
      <c r="AA29" s="240">
        <f t="shared" si="15"/>
        <v>0.12832059491840528</v>
      </c>
      <c r="AB29" s="241">
        <f t="shared" si="15"/>
        <v>-9.4293654117020065E-2</v>
      </c>
      <c r="AC29" s="242">
        <f t="shared" si="15"/>
        <v>-9.4295979132831345E-2</v>
      </c>
      <c r="AD29" s="242">
        <f t="shared" si="15"/>
        <v>0.21434866913449674</v>
      </c>
      <c r="AE29" s="242">
        <f t="shared" si="15"/>
        <v>-0.19812570031577875</v>
      </c>
      <c r="AF29" s="242">
        <f t="shared" si="15"/>
        <v>-3.3587436235455952E-2</v>
      </c>
      <c r="AG29" s="242">
        <f t="shared" si="15"/>
        <v>3.8482989403234801E-3</v>
      </c>
      <c r="AH29" s="242">
        <f t="shared" si="15"/>
        <v>3.6071703508193116E-2</v>
      </c>
      <c r="AI29" s="242">
        <f t="shared" si="15"/>
        <v>-0.16514533294073108</v>
      </c>
      <c r="AJ29" s="242">
        <f t="shared" si="15"/>
        <v>7.2425012256540536E-2</v>
      </c>
      <c r="AK29" s="305"/>
      <c r="AL29" s="243"/>
      <c r="AM29" s="97">
        <f t="shared" ref="AM29:AP29" si="18">SUM(AM24:AM28)</f>
        <v>3106</v>
      </c>
      <c r="AN29" s="161">
        <f t="shared" si="18"/>
        <v>-2477</v>
      </c>
      <c r="AO29" s="162">
        <f t="shared" si="18"/>
        <v>-1916</v>
      </c>
      <c r="AP29" s="162">
        <f t="shared" si="18"/>
        <v>3648</v>
      </c>
      <c r="AQ29" s="162">
        <f t="shared" ref="AQ29:AR29" si="19">SUM(AQ24:AQ28)</f>
        <v>-3890</v>
      </c>
      <c r="AR29" s="162">
        <f t="shared" si="19"/>
        <v>-586</v>
      </c>
      <c r="AS29" s="162">
        <f t="shared" ref="AS29:AT29" si="20">SUM(AS24:AS28)</f>
        <v>69</v>
      </c>
      <c r="AT29" s="162">
        <f t="shared" si="20"/>
        <v>656</v>
      </c>
      <c r="AU29" s="162">
        <f t="shared" ref="AU29:AV29" si="21">SUM(AU24:AU28)</f>
        <v>-3926</v>
      </c>
      <c r="AV29" s="162">
        <f t="shared" si="21"/>
        <v>1625</v>
      </c>
      <c r="AW29" s="318"/>
      <c r="AX29" s="163"/>
      <c r="AY29" s="97">
        <f t="shared" ref="AY29" si="22">SUM(AY24:AY28)</f>
        <v>21109</v>
      </c>
    </row>
    <row r="30" spans="1:51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101"/>
      <c r="AA30" s="244"/>
      <c r="AB30" s="245"/>
      <c r="AC30" s="246"/>
      <c r="AD30" s="246"/>
      <c r="AE30" s="246"/>
      <c r="AF30" s="246"/>
      <c r="AG30" s="246"/>
      <c r="AH30" s="246"/>
      <c r="AI30" s="246"/>
      <c r="AJ30" s="246"/>
      <c r="AK30" s="306"/>
      <c r="AL30" s="247"/>
      <c r="AM30" s="102"/>
      <c r="AN30" s="103"/>
      <c r="AO30" s="104"/>
      <c r="AP30" s="104"/>
      <c r="AQ30" s="104"/>
      <c r="AR30" s="104"/>
      <c r="AS30" s="104"/>
      <c r="AT30" s="104"/>
      <c r="AU30" s="104"/>
      <c r="AV30" s="104"/>
      <c r="AW30" s="319"/>
      <c r="AX30" s="105"/>
      <c r="AY30" s="102"/>
    </row>
    <row r="31" spans="1:51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94">
        <v>6293</v>
      </c>
      <c r="AA31" s="207">
        <f t="shared" ref="AA31:AJ36" si="23">IF(ISERROR((O31-C31)/C31)=TRUE,0,(O31-C31)/C31)</f>
        <v>0.45666966234433176</v>
      </c>
      <c r="AB31" s="207">
        <f t="shared" si="23"/>
        <v>0.36356699007958138</v>
      </c>
      <c r="AC31" s="207">
        <f t="shared" si="23"/>
        <v>5.9850107066381157E-2</v>
      </c>
      <c r="AD31" s="207">
        <f t="shared" si="23"/>
        <v>4.1838774150566291E-2</v>
      </c>
      <c r="AE31" s="207">
        <f t="shared" si="23"/>
        <v>0.21327659574468086</v>
      </c>
      <c r="AF31" s="207">
        <f t="shared" si="23"/>
        <v>-0.1203825857519789</v>
      </c>
      <c r="AG31" s="207">
        <f t="shared" si="23"/>
        <v>-3.0303030303030304E-2</v>
      </c>
      <c r="AH31" s="207">
        <f t="shared" si="23"/>
        <v>-0.12532637075718014</v>
      </c>
      <c r="AI31" s="207">
        <f t="shared" si="23"/>
        <v>-0.13064169481117593</v>
      </c>
      <c r="AJ31" s="207">
        <f t="shared" si="23"/>
        <v>-0.12472089314194577</v>
      </c>
      <c r="AK31" s="302"/>
      <c r="AL31" s="239"/>
      <c r="AM31" s="95">
        <f t="shared" ref="AM31:AV35" si="24">O31-C31</f>
        <v>3557</v>
      </c>
      <c r="AN31" s="72">
        <f t="shared" si="24"/>
        <v>3335</v>
      </c>
      <c r="AO31" s="73">
        <f t="shared" si="24"/>
        <v>559</v>
      </c>
      <c r="AP31" s="73">
        <f t="shared" si="24"/>
        <v>314</v>
      </c>
      <c r="AQ31" s="73">
        <f t="shared" si="24"/>
        <v>1253</v>
      </c>
      <c r="AR31" s="73">
        <f t="shared" si="24"/>
        <v>-730</v>
      </c>
      <c r="AS31" s="73">
        <f t="shared" si="24"/>
        <v>-171</v>
      </c>
      <c r="AT31" s="73">
        <f t="shared" si="24"/>
        <v>-720</v>
      </c>
      <c r="AU31" s="73">
        <f t="shared" si="24"/>
        <v>-851</v>
      </c>
      <c r="AV31" s="73">
        <f t="shared" si="24"/>
        <v>-782</v>
      </c>
      <c r="AW31" s="315"/>
      <c r="AX31" s="96"/>
      <c r="AY31" s="71">
        <f>IF(ISERROR(GETPIVOTDATA("VALUE",'CSS WK pvt'!$J$2,"DT_FILE",AY$8,"COMMODITY",AY$6,"TRIM_CAT",TRIM(B31),"TRIM_LINE",A30))=TRUE,0,GETPIVOTDATA("VALUE",'CSS WK pvt'!$J$2,"DT_FILE",AY$8,"COMMODITY",AY$6,"TRIM_CAT",TRIM(B31),"TRIM_LINE",A30))</f>
        <v>6293</v>
      </c>
    </row>
    <row r="32" spans="1:51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94">
        <v>797</v>
      </c>
      <c r="AA32" s="207">
        <f t="shared" si="23"/>
        <v>-0.31688466111771701</v>
      </c>
      <c r="AB32" s="207">
        <f t="shared" si="23"/>
        <v>-0.33691275167785234</v>
      </c>
      <c r="AC32" s="207">
        <f t="shared" si="23"/>
        <v>-0.29508196721311475</v>
      </c>
      <c r="AD32" s="207">
        <f t="shared" si="23"/>
        <v>-0.17554858934169279</v>
      </c>
      <c r="AE32" s="207">
        <f t="shared" si="23"/>
        <v>-8.1428571428571433E-2</v>
      </c>
      <c r="AF32" s="207">
        <f t="shared" si="23"/>
        <v>-3.6900369003690037E-2</v>
      </c>
      <c r="AG32" s="207">
        <f t="shared" si="23"/>
        <v>-3.5502958579881658E-2</v>
      </c>
      <c r="AH32" s="207">
        <f t="shared" si="23"/>
        <v>-0.29759999999999998</v>
      </c>
      <c r="AI32" s="207">
        <f t="shared" si="23"/>
        <v>-0.33736559139784944</v>
      </c>
      <c r="AJ32" s="207">
        <f t="shared" si="23"/>
        <v>-0.34798099762470308</v>
      </c>
      <c r="AK32" s="302"/>
      <c r="AL32" s="239"/>
      <c r="AM32" s="95">
        <f t="shared" si="24"/>
        <v>-533</v>
      </c>
      <c r="AN32" s="72">
        <f t="shared" si="24"/>
        <v>-502</v>
      </c>
      <c r="AO32" s="73">
        <f t="shared" si="24"/>
        <v>-378</v>
      </c>
      <c r="AP32" s="73">
        <f t="shared" si="24"/>
        <v>-168</v>
      </c>
      <c r="AQ32" s="73">
        <f t="shared" si="24"/>
        <v>-57</v>
      </c>
      <c r="AR32" s="73">
        <f t="shared" si="24"/>
        <v>-20</v>
      </c>
      <c r="AS32" s="73">
        <f t="shared" si="24"/>
        <v>-18</v>
      </c>
      <c r="AT32" s="73">
        <f t="shared" si="24"/>
        <v>-186</v>
      </c>
      <c r="AU32" s="73">
        <f t="shared" si="24"/>
        <v>-251</v>
      </c>
      <c r="AV32" s="73">
        <f t="shared" si="24"/>
        <v>-293</v>
      </c>
      <c r="AW32" s="315"/>
      <c r="AX32" s="96"/>
      <c r="AY32" s="71">
        <f>IF(ISERROR(GETPIVOTDATA("VALUE",'CSS WK pvt'!$J$2,"DT_FILE",AY$8,"COMMODITY",AY$6,"TRIM_CAT",TRIM(B32),"TRIM_LINE",A30))=TRUE,0,GETPIVOTDATA("VALUE",'CSS WK pvt'!$J$2,"DT_FILE",AY$8,"COMMODITY",AY$6,"TRIM_CAT",TRIM(B32),"TRIM_LINE",A30))</f>
        <v>797</v>
      </c>
    </row>
    <row r="33" spans="1:51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94">
        <v>497</v>
      </c>
      <c r="AA33" s="207">
        <f t="shared" si="23"/>
        <v>0.51063829787234039</v>
      </c>
      <c r="AB33" s="207">
        <f t="shared" si="23"/>
        <v>1.5575657894736843</v>
      </c>
      <c r="AC33" s="207">
        <f t="shared" si="23"/>
        <v>-0.14834578441835647</v>
      </c>
      <c r="AD33" s="207">
        <f t="shared" si="23"/>
        <v>-3.0575539568345324E-2</v>
      </c>
      <c r="AE33" s="207">
        <f t="shared" si="23"/>
        <v>3.9920159680638719E-3</v>
      </c>
      <c r="AF33" s="207">
        <f t="shared" si="23"/>
        <v>-0.35315315315315315</v>
      </c>
      <c r="AG33" s="207">
        <f t="shared" si="23"/>
        <v>-0.30253623188405798</v>
      </c>
      <c r="AH33" s="207">
        <f t="shared" si="23"/>
        <v>-0.26824817518248173</v>
      </c>
      <c r="AI33" s="207">
        <f t="shared" si="23"/>
        <v>-3.1185031185031187E-2</v>
      </c>
      <c r="AJ33" s="207">
        <f t="shared" si="23"/>
        <v>-0.12295081967213115</v>
      </c>
      <c r="AK33" s="302"/>
      <c r="AL33" s="239"/>
      <c r="AM33" s="95">
        <f t="shared" si="24"/>
        <v>336</v>
      </c>
      <c r="AN33" s="72">
        <f t="shared" si="24"/>
        <v>947</v>
      </c>
      <c r="AO33" s="73">
        <f t="shared" si="24"/>
        <v>-139</v>
      </c>
      <c r="AP33" s="73">
        <f t="shared" si="24"/>
        <v>-17</v>
      </c>
      <c r="AQ33" s="73">
        <f t="shared" si="24"/>
        <v>2</v>
      </c>
      <c r="AR33" s="73">
        <f t="shared" si="24"/>
        <v>-196</v>
      </c>
      <c r="AS33" s="73">
        <f t="shared" si="24"/>
        <v>-167</v>
      </c>
      <c r="AT33" s="73">
        <f t="shared" si="24"/>
        <v>-147</v>
      </c>
      <c r="AU33" s="73">
        <f t="shared" si="24"/>
        <v>-15</v>
      </c>
      <c r="AV33" s="73">
        <f t="shared" si="24"/>
        <v>-75</v>
      </c>
      <c r="AW33" s="315"/>
      <c r="AX33" s="96"/>
      <c r="AY33" s="71">
        <f>IF(ISERROR(GETPIVOTDATA("VALUE",'CSS WK pvt'!$J$2,"DT_FILE",AY$8,"COMMODITY",AY$6,"TRIM_CAT",TRIM(B33),"TRIM_LINE",A30))=TRUE,0,GETPIVOTDATA("VALUE",'CSS WK pvt'!$J$2,"DT_FILE",AY$8,"COMMODITY",AY$6,"TRIM_CAT",TRIM(B33),"TRIM_LINE",A30))</f>
        <v>497</v>
      </c>
    </row>
    <row r="34" spans="1:51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94">
        <v>116</v>
      </c>
      <c r="AA34" s="207">
        <f t="shared" si="23"/>
        <v>0.36842105263157893</v>
      </c>
      <c r="AB34" s="207">
        <f t="shared" si="23"/>
        <v>1.8898305084745763</v>
      </c>
      <c r="AC34" s="207">
        <f t="shared" si="23"/>
        <v>-0.11320754716981132</v>
      </c>
      <c r="AD34" s="207">
        <f t="shared" si="23"/>
        <v>0.18421052631578946</v>
      </c>
      <c r="AE34" s="207">
        <f t="shared" si="23"/>
        <v>0.11016949152542373</v>
      </c>
      <c r="AF34" s="207">
        <f t="shared" si="23"/>
        <v>-0.17499999999999999</v>
      </c>
      <c r="AG34" s="207">
        <f t="shared" si="23"/>
        <v>-0.35454545454545455</v>
      </c>
      <c r="AH34" s="207">
        <f t="shared" si="23"/>
        <v>-9.4339622641509441E-2</v>
      </c>
      <c r="AI34" s="207">
        <f t="shared" si="23"/>
        <v>0.22580645161290322</v>
      </c>
      <c r="AJ34" s="207">
        <f t="shared" si="23"/>
        <v>-0.31468531468531469</v>
      </c>
      <c r="AK34" s="302"/>
      <c r="AL34" s="239"/>
      <c r="AM34" s="95">
        <f t="shared" si="24"/>
        <v>56</v>
      </c>
      <c r="AN34" s="72">
        <f t="shared" si="24"/>
        <v>223</v>
      </c>
      <c r="AO34" s="73">
        <f t="shared" si="24"/>
        <v>-24</v>
      </c>
      <c r="AP34" s="73">
        <f t="shared" si="24"/>
        <v>21</v>
      </c>
      <c r="AQ34" s="73">
        <f t="shared" si="24"/>
        <v>13</v>
      </c>
      <c r="AR34" s="73">
        <f t="shared" si="24"/>
        <v>-21</v>
      </c>
      <c r="AS34" s="73">
        <f t="shared" si="24"/>
        <v>-39</v>
      </c>
      <c r="AT34" s="73">
        <f t="shared" si="24"/>
        <v>-10</v>
      </c>
      <c r="AU34" s="73">
        <f t="shared" si="24"/>
        <v>21</v>
      </c>
      <c r="AV34" s="73">
        <f t="shared" si="24"/>
        <v>-45</v>
      </c>
      <c r="AW34" s="315"/>
      <c r="AX34" s="96"/>
      <c r="AY34" s="71">
        <f>IF(ISERROR(GETPIVOTDATA("VALUE",'CSS WK pvt'!$J$2,"DT_FILE",AY$8,"COMMODITY",AY$6,"TRIM_CAT",TRIM(B34),"TRIM_LINE",A30))=TRUE,0,GETPIVOTDATA("VALUE",'CSS WK pvt'!$J$2,"DT_FILE",AY$8,"COMMODITY",AY$6,"TRIM_CAT",TRIM(B34),"TRIM_LINE",A30))</f>
        <v>116</v>
      </c>
    </row>
    <row r="35" spans="1:51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94">
        <v>20</v>
      </c>
      <c r="AA35" s="207">
        <f t="shared" si="23"/>
        <v>0.82352941176470584</v>
      </c>
      <c r="AB35" s="207">
        <f t="shared" si="23"/>
        <v>2.7692307692307692</v>
      </c>
      <c r="AC35" s="207">
        <f t="shared" si="23"/>
        <v>-0.42857142857142855</v>
      </c>
      <c r="AD35" s="207">
        <f t="shared" si="23"/>
        <v>1.0909090909090908</v>
      </c>
      <c r="AE35" s="207">
        <f t="shared" si="23"/>
        <v>0.375</v>
      </c>
      <c r="AF35" s="207">
        <f t="shared" si="23"/>
        <v>0.84615384615384615</v>
      </c>
      <c r="AG35" s="207">
        <f t="shared" si="23"/>
        <v>-0.33333333333333331</v>
      </c>
      <c r="AH35" s="207">
        <f t="shared" si="23"/>
        <v>0.875</v>
      </c>
      <c r="AI35" s="207">
        <f t="shared" si="23"/>
        <v>0.7</v>
      </c>
      <c r="AJ35" s="207">
        <f t="shared" si="23"/>
        <v>6.25E-2</v>
      </c>
      <c r="AK35" s="302"/>
      <c r="AL35" s="239"/>
      <c r="AM35" s="95">
        <f t="shared" si="24"/>
        <v>14</v>
      </c>
      <c r="AN35" s="72">
        <f t="shared" si="24"/>
        <v>36</v>
      </c>
      <c r="AO35" s="73">
        <f t="shared" si="24"/>
        <v>-15</v>
      </c>
      <c r="AP35" s="73">
        <f t="shared" si="24"/>
        <v>12</v>
      </c>
      <c r="AQ35" s="73">
        <f t="shared" si="24"/>
        <v>9</v>
      </c>
      <c r="AR35" s="73">
        <f t="shared" si="24"/>
        <v>11</v>
      </c>
      <c r="AS35" s="73">
        <f t="shared" si="24"/>
        <v>-5</v>
      </c>
      <c r="AT35" s="73">
        <f t="shared" si="24"/>
        <v>7</v>
      </c>
      <c r="AU35" s="73">
        <f t="shared" si="24"/>
        <v>7</v>
      </c>
      <c r="AV35" s="73">
        <f t="shared" si="24"/>
        <v>1</v>
      </c>
      <c r="AW35" s="315"/>
      <c r="AX35" s="96"/>
      <c r="AY35" s="71">
        <f>IF(ISERROR(GETPIVOTDATA("VALUE",'CSS WK pvt'!$J$2,"DT_FILE",AY$8,"COMMODITY",AY$6,"TRIM_CAT",TRIM(B35),"TRIM_LINE",A30))=TRUE,0,GETPIVOTDATA("VALUE",'CSS WK pvt'!$J$2,"DT_FILE",AY$8,"COMMODITY",AY$6,"TRIM_CAT",TRIM(B35),"TRIM_LINE",A30))</f>
        <v>20</v>
      </c>
    </row>
    <row r="36" spans="1:51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Y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160">
        <v>7723</v>
      </c>
      <c r="AA36" s="240">
        <f t="shared" si="23"/>
        <v>0.33307438337541267</v>
      </c>
      <c r="AB36" s="241">
        <f t="shared" si="23"/>
        <v>0.35423609893001229</v>
      </c>
      <c r="AC36" s="242">
        <f t="shared" si="23"/>
        <v>2.5412960609911054E-4</v>
      </c>
      <c r="AD36" s="242">
        <f t="shared" si="23"/>
        <v>1.771847314885705E-2</v>
      </c>
      <c r="AE36" s="242">
        <f t="shared" si="23"/>
        <v>0.16902188972014409</v>
      </c>
      <c r="AF36" s="242">
        <f t="shared" si="23"/>
        <v>-0.1310666301069372</v>
      </c>
      <c r="AG36" s="242">
        <f t="shared" si="23"/>
        <v>-5.8590889116742345E-2</v>
      </c>
      <c r="AH36" s="242">
        <f t="shared" si="23"/>
        <v>-0.15017064846416384</v>
      </c>
      <c r="AI36" s="242">
        <f t="shared" si="23"/>
        <v>-0.13886763580719205</v>
      </c>
      <c r="AJ36" s="242">
        <f t="shared" si="23"/>
        <v>-0.15150361629234868</v>
      </c>
      <c r="AK36" s="305"/>
      <c r="AL36" s="243"/>
      <c r="AM36" s="97">
        <f>SUM(AM31:AM35)</f>
        <v>3430</v>
      </c>
      <c r="AN36" s="161">
        <f t="shared" ref="AN36:AP36" si="26">SUM(AN31:AN35)</f>
        <v>4039</v>
      </c>
      <c r="AO36" s="162">
        <f t="shared" si="26"/>
        <v>3</v>
      </c>
      <c r="AP36" s="162">
        <f t="shared" si="26"/>
        <v>162</v>
      </c>
      <c r="AQ36" s="162">
        <f t="shared" ref="AQ36:AR36" si="27">SUM(AQ31:AQ35)</f>
        <v>1220</v>
      </c>
      <c r="AR36" s="162">
        <f t="shared" si="27"/>
        <v>-956</v>
      </c>
      <c r="AS36" s="162">
        <f t="shared" ref="AS36:AT36" si="28">SUM(AS31:AS35)</f>
        <v>-400</v>
      </c>
      <c r="AT36" s="162">
        <f t="shared" si="28"/>
        <v>-1056</v>
      </c>
      <c r="AU36" s="162">
        <f t="shared" ref="AU36:AV36" si="29">SUM(AU31:AU35)</f>
        <v>-1089</v>
      </c>
      <c r="AV36" s="162">
        <f t="shared" si="29"/>
        <v>-1194</v>
      </c>
      <c r="AW36" s="318"/>
      <c r="AX36" s="163"/>
      <c r="AY36" s="97">
        <f t="shared" si="25"/>
        <v>7723</v>
      </c>
    </row>
    <row r="37" spans="1:51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101"/>
      <c r="AA37" s="244"/>
      <c r="AB37" s="245"/>
      <c r="AC37" s="246"/>
      <c r="AD37" s="246"/>
      <c r="AE37" s="246"/>
      <c r="AF37" s="246"/>
      <c r="AG37" s="246"/>
      <c r="AH37" s="246"/>
      <c r="AI37" s="246"/>
      <c r="AJ37" s="246"/>
      <c r="AK37" s="306"/>
      <c r="AL37" s="247"/>
      <c r="AM37" s="102"/>
      <c r="AN37" s="103"/>
      <c r="AO37" s="104"/>
      <c r="AP37" s="104"/>
      <c r="AQ37" s="104"/>
      <c r="AR37" s="104"/>
      <c r="AS37" s="104"/>
      <c r="AT37" s="104"/>
      <c r="AU37" s="104"/>
      <c r="AV37" s="104"/>
      <c r="AW37" s="319"/>
      <c r="AX37" s="105"/>
      <c r="AY37" s="102"/>
    </row>
    <row r="38" spans="1:51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94">
        <v>26482</v>
      </c>
      <c r="AA38" s="207">
        <f t="shared" ref="AA38:AJ43" si="30">IF(ISERROR((O38-C38)/C38)=TRUE,0,(O38-C38)/C38)</f>
        <v>0.57144092717522921</v>
      </c>
      <c r="AB38" s="207">
        <f t="shared" si="30"/>
        <v>0.78387676909844395</v>
      </c>
      <c r="AC38" s="207">
        <f t="shared" si="30"/>
        <v>0.84938631162887457</v>
      </c>
      <c r="AD38" s="207">
        <f t="shared" si="30"/>
        <v>0.62091771040618049</v>
      </c>
      <c r="AE38" s="207">
        <f t="shared" si="30"/>
        <v>0.5630730144703413</v>
      </c>
      <c r="AF38" s="207">
        <f t="shared" si="30"/>
        <v>0.62620719929762947</v>
      </c>
      <c r="AG38" s="207">
        <f t="shared" si="30"/>
        <v>0.58085772335401675</v>
      </c>
      <c r="AH38" s="207">
        <f t="shared" si="30"/>
        <v>0.63917466521064425</v>
      </c>
      <c r="AI38" s="207">
        <f t="shared" si="30"/>
        <v>0.65908825929812287</v>
      </c>
      <c r="AJ38" s="207">
        <f t="shared" si="30"/>
        <v>0.6703930336549776</v>
      </c>
      <c r="AK38" s="302"/>
      <c r="AL38" s="239"/>
      <c r="AM38" s="95">
        <f t="shared" ref="AM38:AV42" si="31">O38-C38</f>
        <v>6607</v>
      </c>
      <c r="AN38" s="72">
        <f t="shared" si="31"/>
        <v>10025</v>
      </c>
      <c r="AO38" s="73">
        <f t="shared" si="31"/>
        <v>12249</v>
      </c>
      <c r="AP38" s="73">
        <f t="shared" si="31"/>
        <v>10609</v>
      </c>
      <c r="AQ38" s="73">
        <f t="shared" si="31"/>
        <v>10195</v>
      </c>
      <c r="AR38" s="73">
        <f t="shared" si="31"/>
        <v>11412</v>
      </c>
      <c r="AS38" s="73">
        <f t="shared" si="31"/>
        <v>10578</v>
      </c>
      <c r="AT38" s="73">
        <f t="shared" si="31"/>
        <v>11121</v>
      </c>
      <c r="AU38" s="73">
        <f t="shared" si="31"/>
        <v>11306</v>
      </c>
      <c r="AV38" s="73">
        <f t="shared" si="31"/>
        <v>11394</v>
      </c>
      <c r="AW38" s="315"/>
      <c r="AX38" s="96"/>
      <c r="AY38" s="71">
        <f>IF(ISERROR(GETPIVOTDATA("VALUE",'CSS WK pvt'!$J$2,"DT_FILE",AY$8,"COMMODITY",AY$6,"TRIM_CAT",TRIM(B38),"TRIM_LINE",A37))=TRUE,0,GETPIVOTDATA("VALUE",'CSS WK pvt'!$J$2,"DT_FILE",AY$8,"COMMODITY",AY$6,"TRIM_CAT",TRIM(B38),"TRIM_LINE",A37))</f>
        <v>26482</v>
      </c>
    </row>
    <row r="39" spans="1:51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94">
        <v>4645</v>
      </c>
      <c r="AA39" s="207">
        <f t="shared" si="30"/>
        <v>-0.19978689397975494</v>
      </c>
      <c r="AB39" s="207">
        <f t="shared" si="30"/>
        <v>-0.20567260940032414</v>
      </c>
      <c r="AC39" s="207">
        <f t="shared" si="30"/>
        <v>-0.13261331444759206</v>
      </c>
      <c r="AD39" s="207">
        <f t="shared" si="30"/>
        <v>3.8099057549629035E-2</v>
      </c>
      <c r="AE39" s="207">
        <f t="shared" si="30"/>
        <v>0.17499999999999999</v>
      </c>
      <c r="AF39" s="207">
        <f t="shared" si="30"/>
        <v>0.13455896733815764</v>
      </c>
      <c r="AG39" s="207">
        <f t="shared" si="30"/>
        <v>7.832140785147941E-2</v>
      </c>
      <c r="AH39" s="207">
        <f t="shared" si="30"/>
        <v>2.4985473561882625E-2</v>
      </c>
      <c r="AI39" s="207">
        <f t="shared" si="30"/>
        <v>-9.9269526128488474E-3</v>
      </c>
      <c r="AJ39" s="207">
        <f t="shared" si="30"/>
        <v>-5.1438053097345129E-2</v>
      </c>
      <c r="AK39" s="302"/>
      <c r="AL39" s="239"/>
      <c r="AM39" s="95">
        <f t="shared" si="31"/>
        <v>-1125</v>
      </c>
      <c r="AN39" s="72">
        <f t="shared" si="31"/>
        <v>-1269</v>
      </c>
      <c r="AO39" s="73">
        <f t="shared" si="31"/>
        <v>-749</v>
      </c>
      <c r="AP39" s="73">
        <f t="shared" si="31"/>
        <v>190</v>
      </c>
      <c r="AQ39" s="73">
        <f t="shared" si="31"/>
        <v>854</v>
      </c>
      <c r="AR39" s="73">
        <f t="shared" si="31"/>
        <v>688</v>
      </c>
      <c r="AS39" s="73">
        <f t="shared" si="31"/>
        <v>405</v>
      </c>
      <c r="AT39" s="73">
        <f t="shared" si="31"/>
        <v>129</v>
      </c>
      <c r="AU39" s="73">
        <f t="shared" si="31"/>
        <v>-53</v>
      </c>
      <c r="AV39" s="73">
        <f t="shared" si="31"/>
        <v>-279</v>
      </c>
      <c r="AW39" s="315"/>
      <c r="AX39" s="96"/>
      <c r="AY39" s="71">
        <f>IF(ISERROR(GETPIVOTDATA("VALUE",'CSS WK pvt'!$J$2,"DT_FILE",AY$8,"COMMODITY",AY$6,"TRIM_CAT",TRIM(B39),"TRIM_LINE",A37))=TRUE,0,GETPIVOTDATA("VALUE",'CSS WK pvt'!$J$2,"DT_FILE",AY$8,"COMMODITY",AY$6,"TRIM_CAT",TRIM(B39),"TRIM_LINE",A37))</f>
        <v>4645</v>
      </c>
    </row>
    <row r="40" spans="1:51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94">
        <v>1018</v>
      </c>
      <c r="AA40" s="207">
        <f t="shared" si="30"/>
        <v>0.63798219584569738</v>
      </c>
      <c r="AB40" s="207">
        <f t="shared" si="30"/>
        <v>1.4164759725400458</v>
      </c>
      <c r="AC40" s="207">
        <f t="shared" si="30"/>
        <v>2.2567567567567566</v>
      </c>
      <c r="AD40" s="207">
        <f t="shared" si="30"/>
        <v>1.3753665689149561</v>
      </c>
      <c r="AE40" s="207">
        <f t="shared" si="30"/>
        <v>1.5659432387312187</v>
      </c>
      <c r="AF40" s="207">
        <f t="shared" si="30"/>
        <v>1.5471380471380471</v>
      </c>
      <c r="AG40" s="207">
        <f t="shared" si="30"/>
        <v>1.3299145299145299</v>
      </c>
      <c r="AH40" s="207">
        <f t="shared" si="30"/>
        <v>0.95104895104895104</v>
      </c>
      <c r="AI40" s="207">
        <f t="shared" si="30"/>
        <v>0.89860139860139865</v>
      </c>
      <c r="AJ40" s="207">
        <f t="shared" si="30"/>
        <v>1.2204081632653061</v>
      </c>
      <c r="AK40" s="302"/>
      <c r="AL40" s="239"/>
      <c r="AM40" s="95">
        <f t="shared" si="31"/>
        <v>215</v>
      </c>
      <c r="AN40" s="72">
        <f t="shared" si="31"/>
        <v>619</v>
      </c>
      <c r="AO40" s="73">
        <f t="shared" si="31"/>
        <v>1169</v>
      </c>
      <c r="AP40" s="73">
        <f t="shared" si="31"/>
        <v>938</v>
      </c>
      <c r="AQ40" s="73">
        <f t="shared" si="31"/>
        <v>938</v>
      </c>
      <c r="AR40" s="73">
        <f t="shared" si="31"/>
        <v>919</v>
      </c>
      <c r="AS40" s="73">
        <f t="shared" si="31"/>
        <v>778</v>
      </c>
      <c r="AT40" s="73">
        <f t="shared" si="31"/>
        <v>544</v>
      </c>
      <c r="AU40" s="73">
        <f t="shared" si="31"/>
        <v>514</v>
      </c>
      <c r="AV40" s="73">
        <f t="shared" si="31"/>
        <v>598</v>
      </c>
      <c r="AW40" s="315"/>
      <c r="AX40" s="96"/>
      <c r="AY40" s="71">
        <f>IF(ISERROR(GETPIVOTDATA("VALUE",'CSS WK pvt'!$J$2,"DT_FILE",AY$8,"COMMODITY",AY$6,"TRIM_CAT",TRIM(B40),"TRIM_LINE",A37))=TRUE,0,GETPIVOTDATA("VALUE",'CSS WK pvt'!$J$2,"DT_FILE",AY$8,"COMMODITY",AY$6,"TRIM_CAT",TRIM(B40),"TRIM_LINE",A37))</f>
        <v>1018</v>
      </c>
    </row>
    <row r="41" spans="1:51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94">
        <v>196</v>
      </c>
      <c r="AA41" s="207">
        <f t="shared" si="30"/>
        <v>0.20430107526881722</v>
      </c>
      <c r="AB41" s="207">
        <f t="shared" si="30"/>
        <v>0.65573770491803274</v>
      </c>
      <c r="AC41" s="207">
        <f t="shared" si="30"/>
        <v>1.4824561403508771</v>
      </c>
      <c r="AD41" s="207">
        <f t="shared" si="30"/>
        <v>1.0503597122302157</v>
      </c>
      <c r="AE41" s="207">
        <f t="shared" si="30"/>
        <v>1.119718309859155</v>
      </c>
      <c r="AF41" s="207">
        <f t="shared" si="30"/>
        <v>1.140625</v>
      </c>
      <c r="AG41" s="207">
        <f t="shared" si="30"/>
        <v>0.94308943089430897</v>
      </c>
      <c r="AH41" s="207">
        <f t="shared" si="30"/>
        <v>0.38028169014084506</v>
      </c>
      <c r="AI41" s="207">
        <f t="shared" si="30"/>
        <v>0.56818181818181823</v>
      </c>
      <c r="AJ41" s="207">
        <f t="shared" si="30"/>
        <v>0.75438596491228072</v>
      </c>
      <c r="AK41" s="302"/>
      <c r="AL41" s="239"/>
      <c r="AM41" s="95">
        <f t="shared" si="31"/>
        <v>19</v>
      </c>
      <c r="AN41" s="72">
        <f t="shared" si="31"/>
        <v>80</v>
      </c>
      <c r="AO41" s="73">
        <f t="shared" si="31"/>
        <v>169</v>
      </c>
      <c r="AP41" s="73">
        <f t="shared" si="31"/>
        <v>146</v>
      </c>
      <c r="AQ41" s="73">
        <f t="shared" si="31"/>
        <v>159</v>
      </c>
      <c r="AR41" s="73">
        <f t="shared" si="31"/>
        <v>146</v>
      </c>
      <c r="AS41" s="73">
        <f t="shared" si="31"/>
        <v>116</v>
      </c>
      <c r="AT41" s="73">
        <f t="shared" si="31"/>
        <v>54</v>
      </c>
      <c r="AU41" s="73">
        <f t="shared" si="31"/>
        <v>75</v>
      </c>
      <c r="AV41" s="73">
        <f t="shared" si="31"/>
        <v>86</v>
      </c>
      <c r="AW41" s="315"/>
      <c r="AX41" s="96"/>
      <c r="AY41" s="71">
        <f>IF(ISERROR(GETPIVOTDATA("VALUE",'CSS WK pvt'!$J$2,"DT_FILE",AY$8,"COMMODITY",AY$6,"TRIM_CAT",TRIM(B41),"TRIM_LINE",A37))=TRUE,0,GETPIVOTDATA("VALUE",'CSS WK pvt'!$J$2,"DT_FILE",AY$8,"COMMODITY",AY$6,"TRIM_CAT",TRIM(B41),"TRIM_LINE",A37))</f>
        <v>196</v>
      </c>
    </row>
    <row r="42" spans="1:51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94">
        <v>28</v>
      </c>
      <c r="AA42" s="207">
        <f t="shared" si="30"/>
        <v>0</v>
      </c>
      <c r="AB42" s="207">
        <f t="shared" si="30"/>
        <v>0.5714285714285714</v>
      </c>
      <c r="AC42" s="207">
        <f t="shared" si="30"/>
        <v>2</v>
      </c>
      <c r="AD42" s="207">
        <f t="shared" si="30"/>
        <v>2.2307692307692308</v>
      </c>
      <c r="AE42" s="207">
        <f t="shared" si="30"/>
        <v>2</v>
      </c>
      <c r="AF42" s="207">
        <f t="shared" si="30"/>
        <v>1.1578947368421053</v>
      </c>
      <c r="AG42" s="207">
        <f t="shared" si="30"/>
        <v>1.1578947368421053</v>
      </c>
      <c r="AH42" s="207">
        <f t="shared" si="30"/>
        <v>0.88235294117647056</v>
      </c>
      <c r="AI42" s="207">
        <f t="shared" si="30"/>
        <v>0.72222222222222221</v>
      </c>
      <c r="AJ42" s="207">
        <f t="shared" si="30"/>
        <v>0.9375</v>
      </c>
      <c r="AK42" s="302"/>
      <c r="AL42" s="239"/>
      <c r="AM42" s="95">
        <f t="shared" si="31"/>
        <v>0</v>
      </c>
      <c r="AN42" s="72">
        <f t="shared" si="31"/>
        <v>8</v>
      </c>
      <c r="AO42" s="73">
        <f t="shared" si="31"/>
        <v>28</v>
      </c>
      <c r="AP42" s="73">
        <f t="shared" si="31"/>
        <v>29</v>
      </c>
      <c r="AQ42" s="73">
        <f t="shared" si="31"/>
        <v>30</v>
      </c>
      <c r="AR42" s="73">
        <f t="shared" si="31"/>
        <v>22</v>
      </c>
      <c r="AS42" s="73">
        <f t="shared" si="31"/>
        <v>22</v>
      </c>
      <c r="AT42" s="73">
        <f t="shared" si="31"/>
        <v>15</v>
      </c>
      <c r="AU42" s="73">
        <f t="shared" si="31"/>
        <v>13</v>
      </c>
      <c r="AV42" s="73">
        <f t="shared" si="31"/>
        <v>15</v>
      </c>
      <c r="AW42" s="315"/>
      <c r="AX42" s="96"/>
      <c r="AY42" s="71">
        <f>IF(ISERROR(GETPIVOTDATA("VALUE",'CSS WK pvt'!$J$2,"DT_FILE",AY$8,"COMMODITY",AY$6,"TRIM_CAT",TRIM(B42),"TRIM_LINE",A37))=TRUE,0,GETPIVOTDATA("VALUE",'CSS WK pvt'!$J$2,"DT_FILE",AY$8,"COMMODITY",AY$6,"TRIM_CAT",TRIM(B42),"TRIM_LINE",A37))</f>
        <v>28</v>
      </c>
    </row>
    <row r="43" spans="1:51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Y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78">
        <v>32369</v>
      </c>
      <c r="AA43" s="208">
        <f t="shared" si="30"/>
        <v>0.32409139876396215</v>
      </c>
      <c r="AB43" s="212">
        <f t="shared" si="30"/>
        <v>0.48448699569936515</v>
      </c>
      <c r="AC43" s="213">
        <f t="shared" si="30"/>
        <v>0.62109582428192134</v>
      </c>
      <c r="AD43" s="213">
        <f t="shared" si="30"/>
        <v>0.52001571572008554</v>
      </c>
      <c r="AE43" s="213">
        <f t="shared" si="30"/>
        <v>0.51284643248252038</v>
      </c>
      <c r="AF43" s="213">
        <f t="shared" si="30"/>
        <v>0.54767837860287394</v>
      </c>
      <c r="AG43" s="213">
        <f t="shared" si="30"/>
        <v>0.49355012650877267</v>
      </c>
      <c r="AH43" s="213">
        <f t="shared" si="30"/>
        <v>0.50929463787403939</v>
      </c>
      <c r="AI43" s="213">
        <f t="shared" si="30"/>
        <v>0.51066121042429469</v>
      </c>
      <c r="AJ43" s="213">
        <f t="shared" si="30"/>
        <v>0.51276041666666672</v>
      </c>
      <c r="AK43" s="303"/>
      <c r="AL43" s="214"/>
      <c r="AM43" s="79">
        <f>SUM(AM38:AM42)</f>
        <v>5716</v>
      </c>
      <c r="AN43" s="80">
        <f t="shared" ref="AN43:AP43" si="33">SUM(AN38:AN42)</f>
        <v>9463</v>
      </c>
      <c r="AO43" s="81">
        <f t="shared" si="33"/>
        <v>12866</v>
      </c>
      <c r="AP43" s="81">
        <f t="shared" si="33"/>
        <v>11912</v>
      </c>
      <c r="AQ43" s="81">
        <f t="shared" ref="AQ43:AR43" si="34">SUM(AQ38:AQ42)</f>
        <v>12176</v>
      </c>
      <c r="AR43" s="81">
        <f t="shared" si="34"/>
        <v>13187</v>
      </c>
      <c r="AS43" s="81">
        <f t="shared" ref="AS43:AT43" si="35">SUM(AS38:AS42)</f>
        <v>11899</v>
      </c>
      <c r="AT43" s="81">
        <f t="shared" si="35"/>
        <v>11863</v>
      </c>
      <c r="AU43" s="81">
        <f t="shared" ref="AU43:AV43" si="36">SUM(AU38:AU42)</f>
        <v>11855</v>
      </c>
      <c r="AV43" s="81">
        <f t="shared" si="36"/>
        <v>11814</v>
      </c>
      <c r="AW43" s="316"/>
      <c r="AX43" s="82"/>
      <c r="AY43" s="79">
        <f t="shared" si="32"/>
        <v>32369</v>
      </c>
    </row>
    <row r="44" spans="1:51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108"/>
      <c r="AA44" s="232"/>
      <c r="AB44" s="233"/>
      <c r="AC44" s="234"/>
      <c r="AD44" s="234"/>
      <c r="AE44" s="234"/>
      <c r="AF44" s="234"/>
      <c r="AG44" s="234"/>
      <c r="AH44" s="234"/>
      <c r="AI44" s="234"/>
      <c r="AJ44" s="234"/>
      <c r="AK44" s="304"/>
      <c r="AL44" s="235"/>
      <c r="AM44" s="109"/>
      <c r="AN44" s="110"/>
      <c r="AO44" s="111"/>
      <c r="AP44" s="111"/>
      <c r="AQ44" s="111"/>
      <c r="AR44" s="111"/>
      <c r="AS44" s="111"/>
      <c r="AT44" s="111"/>
      <c r="AU44" s="111"/>
      <c r="AV44" s="111"/>
      <c r="AW44" s="320"/>
      <c r="AX44" s="112"/>
      <c r="AY44" s="109"/>
    </row>
    <row r="45" spans="1:51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45">
        <v>7658874</v>
      </c>
      <c r="AA45" s="207">
        <f t="shared" ref="AA45:AJ50" si="37">IF(ISERROR((O45-C45)/C45)=TRUE,0,(O45-C45)/C45)</f>
        <v>0.11148218366829643</v>
      </c>
      <c r="AB45" s="207">
        <f t="shared" si="37"/>
        <v>-6.739099616121012E-3</v>
      </c>
      <c r="AC45" s="207">
        <f t="shared" si="37"/>
        <v>0.19929771413478214</v>
      </c>
      <c r="AD45" s="207">
        <f t="shared" si="37"/>
        <v>0.75711521320192454</v>
      </c>
      <c r="AE45" s="207">
        <f t="shared" si="37"/>
        <v>-5.0136256500953442E-2</v>
      </c>
      <c r="AF45" s="207">
        <f t="shared" si="37"/>
        <v>0.18660673115079254</v>
      </c>
      <c r="AG45" s="207">
        <f t="shared" si="37"/>
        <v>0.21291087168673098</v>
      </c>
      <c r="AH45" s="207">
        <f t="shared" si="37"/>
        <v>0.31103531916799065</v>
      </c>
      <c r="AI45" s="207">
        <f t="shared" si="37"/>
        <v>4.8421468230716691E-2</v>
      </c>
      <c r="AJ45" s="207">
        <f t="shared" si="37"/>
        <v>0.4536503831794198</v>
      </c>
      <c r="AK45" s="302"/>
      <c r="AL45" s="239"/>
      <c r="AM45" s="46">
        <f t="shared" ref="AM45:AV49" si="38">O45-C45</f>
        <v>802767.46999999974</v>
      </c>
      <c r="AN45" s="72">
        <f t="shared" si="38"/>
        <v>-51284.639999999665</v>
      </c>
      <c r="AO45" s="73">
        <f t="shared" si="38"/>
        <v>1035071.5099999998</v>
      </c>
      <c r="AP45" s="73">
        <f t="shared" si="38"/>
        <v>2329988.4300000002</v>
      </c>
      <c r="AQ45" s="73">
        <f t="shared" si="38"/>
        <v>-127337.43999999994</v>
      </c>
      <c r="AR45" s="73">
        <f t="shared" si="38"/>
        <v>330910.3899999999</v>
      </c>
      <c r="AS45" s="73">
        <f t="shared" si="38"/>
        <v>360293.95999999996</v>
      </c>
      <c r="AT45" s="73">
        <f t="shared" si="38"/>
        <v>517419.53</v>
      </c>
      <c r="AU45" s="73">
        <f t="shared" si="38"/>
        <v>111246.22999999998</v>
      </c>
      <c r="AV45" s="73">
        <f t="shared" si="38"/>
        <v>1344301.5</v>
      </c>
      <c r="AW45" s="315"/>
      <c r="AX45" s="47"/>
      <c r="AY45" s="71">
        <f>IF(ISERROR(GETPIVOTDATA("VALUE",'CSS WK pvt'!$J$2,"DT_FILE",AY$8,"COMMODITY",AY$6,"TRIM_CAT",TRIM(B45),"TRIM_LINE",A44))=TRUE,0,GETPIVOTDATA("VALUE",'CSS WK pvt'!$J$2,"DT_FILE",AY$8,"COMMODITY",AY$6,"TRIM_CAT",TRIM(B45),"TRIM_LINE",A44))</f>
        <v>7658874</v>
      </c>
    </row>
    <row r="46" spans="1:51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45">
        <v>981936</v>
      </c>
      <c r="AA46" s="207">
        <f t="shared" si="37"/>
        <v>-0.42416277389031803</v>
      </c>
      <c r="AB46" s="207">
        <f t="shared" si="37"/>
        <v>-0.48452886625590258</v>
      </c>
      <c r="AC46" s="207">
        <f t="shared" si="37"/>
        <v>-0.35492736796423346</v>
      </c>
      <c r="AD46" s="207">
        <f t="shared" si="37"/>
        <v>0.10398960212725659</v>
      </c>
      <c r="AE46" s="207">
        <f t="shared" si="37"/>
        <v>-0.24776599626699905</v>
      </c>
      <c r="AF46" s="207">
        <f t="shared" si="37"/>
        <v>-0.12746802154070117</v>
      </c>
      <c r="AG46" s="207">
        <f t="shared" si="37"/>
        <v>-0.13627672258472032</v>
      </c>
      <c r="AH46" s="207">
        <f t="shared" si="37"/>
        <v>-6.6880765275016005E-2</v>
      </c>
      <c r="AI46" s="207">
        <f t="shared" si="37"/>
        <v>-0.41990143723991646</v>
      </c>
      <c r="AJ46" s="207">
        <f t="shared" si="37"/>
        <v>-0.21378152519940385</v>
      </c>
      <c r="AK46" s="302"/>
      <c r="AL46" s="239"/>
      <c r="AM46" s="46">
        <f t="shared" si="38"/>
        <v>-736196.6</v>
      </c>
      <c r="AN46" s="72">
        <f t="shared" si="38"/>
        <v>-827883.89999999991</v>
      </c>
      <c r="AO46" s="73">
        <f t="shared" si="38"/>
        <v>-408415.98</v>
      </c>
      <c r="AP46" s="73">
        <f t="shared" si="38"/>
        <v>62443.329999999958</v>
      </c>
      <c r="AQ46" s="73">
        <f t="shared" si="38"/>
        <v>-108670.54999999999</v>
      </c>
      <c r="AR46" s="73">
        <f t="shared" si="38"/>
        <v>-38722.270000000019</v>
      </c>
      <c r="AS46" s="73">
        <f t="shared" si="38"/>
        <v>-39508.140000000014</v>
      </c>
      <c r="AT46" s="73">
        <f t="shared" si="38"/>
        <v>-20718.489999999991</v>
      </c>
      <c r="AU46" s="73">
        <f t="shared" si="38"/>
        <v>-198691.83000000002</v>
      </c>
      <c r="AV46" s="73">
        <f t="shared" si="38"/>
        <v>-136422.68999999994</v>
      </c>
      <c r="AW46" s="315"/>
      <c r="AX46" s="47"/>
      <c r="AY46" s="71">
        <f>IF(ISERROR(GETPIVOTDATA("VALUE",'CSS WK pvt'!$J$2,"DT_FILE",AY$8,"COMMODITY",AY$6,"TRIM_CAT",TRIM(B46),"TRIM_LINE",A44))=TRUE,0,GETPIVOTDATA("VALUE",'CSS WK pvt'!$J$2,"DT_FILE",AY$8,"COMMODITY",AY$6,"TRIM_CAT",TRIM(B46),"TRIM_LINE",A44))</f>
        <v>981936</v>
      </c>
    </row>
    <row r="47" spans="1:51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45">
        <v>870232</v>
      </c>
      <c r="AA47" s="207">
        <f t="shared" si="37"/>
        <v>0.26347314130362925</v>
      </c>
      <c r="AB47" s="207">
        <f t="shared" si="37"/>
        <v>0.3229025563422534</v>
      </c>
      <c r="AC47" s="207">
        <f t="shared" si="37"/>
        <v>0.25780109649996669</v>
      </c>
      <c r="AD47" s="207">
        <f t="shared" si="37"/>
        <v>0.84610909938720558</v>
      </c>
      <c r="AE47" s="207">
        <f t="shared" si="37"/>
        <v>3.1636664675849767E-3</v>
      </c>
      <c r="AF47" s="207">
        <f t="shared" si="37"/>
        <v>0.23228281134955106</v>
      </c>
      <c r="AG47" s="207">
        <f t="shared" si="37"/>
        <v>1.1228622620968647E-3</v>
      </c>
      <c r="AH47" s="207">
        <f t="shared" si="37"/>
        <v>0.27118996735896017</v>
      </c>
      <c r="AI47" s="207">
        <f t="shared" si="37"/>
        <v>1.2907042672811177E-2</v>
      </c>
      <c r="AJ47" s="207">
        <f t="shared" si="37"/>
        <v>0.4293405521142713</v>
      </c>
      <c r="AK47" s="302"/>
      <c r="AL47" s="239"/>
      <c r="AM47" s="46">
        <f t="shared" si="38"/>
        <v>197094.44000000006</v>
      </c>
      <c r="AN47" s="72">
        <f t="shared" si="38"/>
        <v>270867.09999999998</v>
      </c>
      <c r="AO47" s="73">
        <f t="shared" si="38"/>
        <v>121888.08000000002</v>
      </c>
      <c r="AP47" s="73">
        <f t="shared" si="38"/>
        <v>203808.12</v>
      </c>
      <c r="AQ47" s="73">
        <f t="shared" si="38"/>
        <v>635.44000000000233</v>
      </c>
      <c r="AR47" s="73">
        <f t="shared" si="38"/>
        <v>34257.81</v>
      </c>
      <c r="AS47" s="73">
        <f t="shared" si="38"/>
        <v>197.89000000001397</v>
      </c>
      <c r="AT47" s="73">
        <f t="shared" si="38"/>
        <v>39751.660000000003</v>
      </c>
      <c r="AU47" s="73">
        <f t="shared" si="38"/>
        <v>2630.8699999999953</v>
      </c>
      <c r="AV47" s="73">
        <f t="shared" si="38"/>
        <v>119052.48999999999</v>
      </c>
      <c r="AW47" s="315"/>
      <c r="AX47" s="47"/>
      <c r="AY47" s="71">
        <f>IF(ISERROR(GETPIVOTDATA("VALUE",'CSS WK pvt'!$J$2,"DT_FILE",AY$8,"COMMODITY",AY$6,"TRIM_CAT",TRIM(B47),"TRIM_LINE",A44))=TRUE,0,GETPIVOTDATA("VALUE",'CSS WK pvt'!$J$2,"DT_FILE",AY$8,"COMMODITY",AY$6,"TRIM_CAT",TRIM(B47),"TRIM_LINE",A44))</f>
        <v>870232</v>
      </c>
    </row>
    <row r="48" spans="1:51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45">
        <v>987609</v>
      </c>
      <c r="AA48" s="207">
        <f t="shared" si="37"/>
        <v>-6.542467345276394E-2</v>
      </c>
      <c r="AB48" s="207">
        <f t="shared" si="37"/>
        <v>0.26333094015071395</v>
      </c>
      <c r="AC48" s="207">
        <f t="shared" si="37"/>
        <v>7.3848163912594619E-2</v>
      </c>
      <c r="AD48" s="207">
        <f t="shared" si="37"/>
        <v>0.54454422025567406</v>
      </c>
      <c r="AE48" s="207">
        <f t="shared" si="37"/>
        <v>5.5956081978689086E-2</v>
      </c>
      <c r="AF48" s="207">
        <f t="shared" si="37"/>
        <v>0.12751599937156494</v>
      </c>
      <c r="AG48" s="207">
        <f t="shared" si="37"/>
        <v>0.26144498660152332</v>
      </c>
      <c r="AH48" s="207">
        <f t="shared" si="37"/>
        <v>0.12846220616457041</v>
      </c>
      <c r="AI48" s="207">
        <f t="shared" si="37"/>
        <v>-0.12188416666197065</v>
      </c>
      <c r="AJ48" s="207">
        <f t="shared" si="37"/>
        <v>0.35149610453143737</v>
      </c>
      <c r="AK48" s="302"/>
      <c r="AL48" s="239"/>
      <c r="AM48" s="46">
        <f t="shared" si="38"/>
        <v>-57341.440000000061</v>
      </c>
      <c r="AN48" s="72">
        <f t="shared" si="38"/>
        <v>245074.57999999996</v>
      </c>
      <c r="AO48" s="73">
        <f t="shared" si="38"/>
        <v>44920.130000000005</v>
      </c>
      <c r="AP48" s="73">
        <f t="shared" si="38"/>
        <v>203520.44</v>
      </c>
      <c r="AQ48" s="73">
        <f t="shared" si="38"/>
        <v>18729.109999999986</v>
      </c>
      <c r="AR48" s="73">
        <f t="shared" si="38"/>
        <v>29348.959999999992</v>
      </c>
      <c r="AS48" s="73">
        <f t="shared" si="38"/>
        <v>58136.170000000013</v>
      </c>
      <c r="AT48" s="73">
        <f t="shared" si="38"/>
        <v>34969.869999999995</v>
      </c>
      <c r="AU48" s="73">
        <f t="shared" si="38"/>
        <v>-46069.330000000016</v>
      </c>
      <c r="AV48" s="73">
        <f t="shared" si="38"/>
        <v>165744.09000000003</v>
      </c>
      <c r="AW48" s="315"/>
      <c r="AX48" s="47"/>
      <c r="AY48" s="71">
        <f>IF(ISERROR(GETPIVOTDATA("VALUE",'CSS WK pvt'!$J$2,"DT_FILE",AY$8,"COMMODITY",AY$6,"TRIM_CAT",TRIM(B48),"TRIM_LINE",A44))=TRUE,0,GETPIVOTDATA("VALUE",'CSS WK pvt'!$J$2,"DT_FILE",AY$8,"COMMODITY",AY$6,"TRIM_CAT",TRIM(B48),"TRIM_LINE",A44))</f>
        <v>987609</v>
      </c>
    </row>
    <row r="49" spans="1:51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45">
        <v>1392100</v>
      </c>
      <c r="AA49" s="207">
        <f t="shared" si="37"/>
        <v>1.299574575174909</v>
      </c>
      <c r="AB49" s="207">
        <f t="shared" si="37"/>
        <v>0.48499412702208472</v>
      </c>
      <c r="AC49" s="207">
        <f t="shared" si="37"/>
        <v>-2.1797021915956286E-2</v>
      </c>
      <c r="AD49" s="207">
        <f t="shared" si="37"/>
        <v>1.8874225698342353</v>
      </c>
      <c r="AE49" s="207">
        <f t="shared" si="37"/>
        <v>2.015850106832862</v>
      </c>
      <c r="AF49" s="207">
        <f t="shared" si="37"/>
        <v>0.931452177938489</v>
      </c>
      <c r="AG49" s="207">
        <f t="shared" si="37"/>
        <v>0.23985062767972942</v>
      </c>
      <c r="AH49" s="207">
        <f t="shared" si="37"/>
        <v>0.27708694013402929</v>
      </c>
      <c r="AI49" s="207">
        <f t="shared" si="37"/>
        <v>0.28728575449691451</v>
      </c>
      <c r="AJ49" s="207">
        <f t="shared" si="37"/>
        <v>0.56439760704470776</v>
      </c>
      <c r="AK49" s="302"/>
      <c r="AL49" s="239"/>
      <c r="AM49" s="46">
        <f t="shared" si="38"/>
        <v>543354.82000000007</v>
      </c>
      <c r="AN49" s="72">
        <f t="shared" si="38"/>
        <v>339691.23</v>
      </c>
      <c r="AO49" s="73">
        <f t="shared" si="38"/>
        <v>-10886.200000000012</v>
      </c>
      <c r="AP49" s="73">
        <f t="shared" si="38"/>
        <v>368120.35</v>
      </c>
      <c r="AQ49" s="73">
        <f t="shared" si="38"/>
        <v>573774.48</v>
      </c>
      <c r="AR49" s="73">
        <f t="shared" si="38"/>
        <v>183925.73</v>
      </c>
      <c r="AS49" s="73">
        <f t="shared" si="38"/>
        <v>62774.149999999994</v>
      </c>
      <c r="AT49" s="73">
        <f t="shared" si="38"/>
        <v>41638.320000000007</v>
      </c>
      <c r="AU49" s="73">
        <f t="shared" si="38"/>
        <v>76190.150000000023</v>
      </c>
      <c r="AV49" s="73">
        <f t="shared" si="38"/>
        <v>198517.89</v>
      </c>
      <c r="AW49" s="315"/>
      <c r="AX49" s="47"/>
      <c r="AY49" s="71">
        <f>IF(ISERROR(GETPIVOTDATA("VALUE",'CSS WK pvt'!$J$2,"DT_FILE",AY$8,"COMMODITY",AY$6,"TRIM_CAT",TRIM(B49),"TRIM_LINE",A44))=TRUE,0,GETPIVOTDATA("VALUE",'CSS WK pvt'!$J$2,"DT_FILE",AY$8,"COMMODITY",AY$6,"TRIM_CAT",TRIM(B49),"TRIM_LINE",A44))</f>
        <v>1392100</v>
      </c>
    </row>
    <row r="50" spans="1:51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Y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166">
        <v>11890751</v>
      </c>
      <c r="AA50" s="240">
        <f t="shared" si="37"/>
        <v>6.8282221121502479E-2</v>
      </c>
      <c r="AB50" s="241">
        <f t="shared" si="37"/>
        <v>-1.9964778391126934E-3</v>
      </c>
      <c r="AC50" s="242">
        <f t="shared" si="37"/>
        <v>9.8750341279541659E-2</v>
      </c>
      <c r="AD50" s="242">
        <f t="shared" si="37"/>
        <v>0.70591988688954732</v>
      </c>
      <c r="AE50" s="242">
        <f t="shared" si="37"/>
        <v>9.4015823022537609E-2</v>
      </c>
      <c r="AF50" s="242">
        <f t="shared" si="37"/>
        <v>0.20350018406316359</v>
      </c>
      <c r="AG50" s="242">
        <f t="shared" si="37"/>
        <v>0.16722802468334119</v>
      </c>
      <c r="AH50" s="242">
        <f t="shared" si="37"/>
        <v>0.24113517509086152</v>
      </c>
      <c r="AI50" s="242">
        <f t="shared" si="37"/>
        <v>-1.5118592261093003E-2</v>
      </c>
      <c r="AJ50" s="242">
        <f t="shared" si="37"/>
        <v>0.35967501956804049</v>
      </c>
      <c r="AK50" s="305"/>
      <c r="AL50" s="243"/>
      <c r="AM50" s="48">
        <f t="shared" ref="AM50:AP64" si="40">SUM(AM45:AM49)</f>
        <v>749678.68999999983</v>
      </c>
      <c r="AN50" s="167">
        <f t="shared" si="40"/>
        <v>-23535.629999999655</v>
      </c>
      <c r="AO50" s="168">
        <f t="shared" si="40"/>
        <v>782577.5399999998</v>
      </c>
      <c r="AP50" s="168">
        <f t="shared" si="40"/>
        <v>3167880.6700000004</v>
      </c>
      <c r="AQ50" s="168">
        <f t="shared" ref="AQ50:AR50" si="41">SUM(AQ45:AQ49)</f>
        <v>357131.04000000004</v>
      </c>
      <c r="AR50" s="168">
        <f t="shared" si="41"/>
        <v>539720.61999999988</v>
      </c>
      <c r="AS50" s="168">
        <f t="shared" ref="AS50:AT50" si="42">SUM(AS45:AS49)</f>
        <v>441894.03</v>
      </c>
      <c r="AT50" s="168">
        <f t="shared" si="42"/>
        <v>613060.89000000013</v>
      </c>
      <c r="AU50" s="168">
        <f t="shared" ref="AU50:AV50" si="43">SUM(AU45:AU49)</f>
        <v>-54693.910000000033</v>
      </c>
      <c r="AV50" s="168">
        <f t="shared" si="43"/>
        <v>1691193.2800000003</v>
      </c>
      <c r="AW50" s="321"/>
      <c r="AX50" s="169"/>
      <c r="AY50" s="48">
        <f t="shared" si="39"/>
        <v>11890751</v>
      </c>
    </row>
    <row r="51" spans="1:51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52"/>
      <c r="AA51" s="244"/>
      <c r="AB51" s="245"/>
      <c r="AC51" s="246"/>
      <c r="AD51" s="246"/>
      <c r="AE51" s="246"/>
      <c r="AF51" s="246"/>
      <c r="AG51" s="246"/>
      <c r="AH51" s="246"/>
      <c r="AI51" s="246"/>
      <c r="AJ51" s="246"/>
      <c r="AK51" s="306"/>
      <c r="AL51" s="247"/>
      <c r="AM51" s="53"/>
      <c r="AN51" s="54"/>
      <c r="AO51" s="55"/>
      <c r="AP51" s="55"/>
      <c r="AQ51" s="55"/>
      <c r="AR51" s="55"/>
      <c r="AS51" s="55"/>
      <c r="AT51" s="55"/>
      <c r="AU51" s="55"/>
      <c r="AV51" s="55"/>
      <c r="AW51" s="322"/>
      <c r="AX51" s="56"/>
      <c r="AY51" s="53"/>
    </row>
    <row r="52" spans="1:51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45">
        <v>3420456</v>
      </c>
      <c r="AA52" s="207">
        <f t="shared" ref="AA52:AJ57" si="44">IF(ISERROR((O52-C52)/C52)=TRUE,0,(O52-C52)/C52)</f>
        <v>0.47605819019863926</v>
      </c>
      <c r="AB52" s="207">
        <f t="shared" si="44"/>
        <v>0.42307108925717546</v>
      </c>
      <c r="AC52" s="207">
        <f t="shared" si="44"/>
        <v>0.23885218202213765</v>
      </c>
      <c r="AD52" s="207">
        <f t="shared" si="44"/>
        <v>0.48961736088681362</v>
      </c>
      <c r="AE52" s="207">
        <f t="shared" si="44"/>
        <v>0.72800374013202807</v>
      </c>
      <c r="AF52" s="207">
        <f t="shared" si="44"/>
        <v>0.30225781639026555</v>
      </c>
      <c r="AG52" s="207">
        <f t="shared" si="44"/>
        <v>0.41262639967526865</v>
      </c>
      <c r="AH52" s="207">
        <f t="shared" si="44"/>
        <v>0.29434093258606397</v>
      </c>
      <c r="AI52" s="207">
        <f t="shared" si="44"/>
        <v>0.46268797324273297</v>
      </c>
      <c r="AJ52" s="207">
        <f t="shared" si="44"/>
        <v>0.38375455142436982</v>
      </c>
      <c r="AK52" s="302"/>
      <c r="AL52" s="239"/>
      <c r="AM52" s="46">
        <f t="shared" ref="AM52:AV56" si="45">O52-C52</f>
        <v>1426464.7600000002</v>
      </c>
      <c r="AN52" s="72">
        <f t="shared" si="45"/>
        <v>1570429.81</v>
      </c>
      <c r="AO52" s="73">
        <f t="shared" si="45"/>
        <v>947134.91000000015</v>
      </c>
      <c r="AP52" s="73">
        <f t="shared" si="45"/>
        <v>1410861.21</v>
      </c>
      <c r="AQ52" s="73">
        <f t="shared" si="45"/>
        <v>1390492.56</v>
      </c>
      <c r="AR52" s="73">
        <f t="shared" si="45"/>
        <v>410222.37999999989</v>
      </c>
      <c r="AS52" s="73">
        <f t="shared" si="45"/>
        <v>419504.04000000004</v>
      </c>
      <c r="AT52" s="73">
        <f t="shared" si="45"/>
        <v>290512.33999999997</v>
      </c>
      <c r="AU52" s="73">
        <f t="shared" si="45"/>
        <v>461866.48</v>
      </c>
      <c r="AV52" s="73">
        <f t="shared" si="45"/>
        <v>418665.34000000008</v>
      </c>
      <c r="AW52" s="315"/>
      <c r="AX52" s="47"/>
      <c r="AY52" s="71">
        <f>IF(ISERROR(GETPIVOTDATA("VALUE",'CSS WK pvt'!$J$2,"DT_FILE",AY$8,"COMMODITY",AY$6,"TRIM_CAT",TRIM(B52),"TRIM_LINE",A51))=TRUE,0,GETPIVOTDATA("VALUE",'CSS WK pvt'!$J$2,"DT_FILE",AY$8,"COMMODITY",AY$6,"TRIM_CAT",TRIM(B52),"TRIM_LINE",A51))</f>
        <v>3420456</v>
      </c>
    </row>
    <row r="53" spans="1:51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45">
        <v>520110</v>
      </c>
      <c r="AA53" s="207">
        <f t="shared" si="44"/>
        <v>-0.30268395402115933</v>
      </c>
      <c r="AB53" s="207">
        <f t="shared" si="44"/>
        <v>-0.40846279298554178</v>
      </c>
      <c r="AC53" s="207">
        <f t="shared" si="44"/>
        <v>-0.41671303163157325</v>
      </c>
      <c r="AD53" s="207">
        <f t="shared" si="44"/>
        <v>-0.15746674740968311</v>
      </c>
      <c r="AE53" s="207">
        <f t="shared" si="44"/>
        <v>0.15441286803588836</v>
      </c>
      <c r="AF53" s="207">
        <f t="shared" si="44"/>
        <v>-5.7440510303286549E-2</v>
      </c>
      <c r="AG53" s="207">
        <f t="shared" si="44"/>
        <v>-0.11577268593202679</v>
      </c>
      <c r="AH53" s="207">
        <f t="shared" si="44"/>
        <v>-0.22411172405089566</v>
      </c>
      <c r="AI53" s="207">
        <f t="shared" si="44"/>
        <v>-9.5289081867598491E-2</v>
      </c>
      <c r="AJ53" s="207">
        <f t="shared" si="44"/>
        <v>-0.38318584304434211</v>
      </c>
      <c r="AK53" s="302"/>
      <c r="AL53" s="239"/>
      <c r="AM53" s="46">
        <f t="shared" si="45"/>
        <v>-383457.17999999993</v>
      </c>
      <c r="AN53" s="72">
        <f t="shared" si="45"/>
        <v>-592995.42999999993</v>
      </c>
      <c r="AO53" s="73">
        <f t="shared" si="45"/>
        <v>-530954.12999999989</v>
      </c>
      <c r="AP53" s="73">
        <f t="shared" si="45"/>
        <v>-127804.5</v>
      </c>
      <c r="AQ53" s="73">
        <f t="shared" si="45"/>
        <v>76716.150000000023</v>
      </c>
      <c r="AR53" s="73">
        <f t="shared" si="45"/>
        <v>-19158.690000000002</v>
      </c>
      <c r="AS53" s="73">
        <f t="shared" si="45"/>
        <v>-29666.98000000001</v>
      </c>
      <c r="AT53" s="73">
        <f t="shared" si="45"/>
        <v>-55725.489999999991</v>
      </c>
      <c r="AU53" s="73">
        <f t="shared" si="45"/>
        <v>-27067.059999999998</v>
      </c>
      <c r="AV53" s="73">
        <f t="shared" si="45"/>
        <v>-139334.68</v>
      </c>
      <c r="AW53" s="315"/>
      <c r="AX53" s="47"/>
      <c r="AY53" s="71">
        <f>IF(ISERROR(GETPIVOTDATA("VALUE",'CSS WK pvt'!$J$2,"DT_FILE",AY$8,"COMMODITY",AY$6,"TRIM_CAT",TRIM(B53),"TRIM_LINE",A51))=TRUE,0,GETPIVOTDATA("VALUE",'CSS WK pvt'!$J$2,"DT_FILE",AY$8,"COMMODITY",AY$6,"TRIM_CAT",TRIM(B53),"TRIM_LINE",A51))</f>
        <v>520110</v>
      </c>
    </row>
    <row r="54" spans="1:51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45">
        <v>214981</v>
      </c>
      <c r="AA54" s="207">
        <f t="shared" si="44"/>
        <v>0.77335725842285741</v>
      </c>
      <c r="AB54" s="207">
        <f t="shared" si="44"/>
        <v>1.5242202873302848</v>
      </c>
      <c r="AC54" s="207">
        <f t="shared" si="44"/>
        <v>0.7043843927927218</v>
      </c>
      <c r="AD54" s="207">
        <f t="shared" si="44"/>
        <v>0.98977395801829049</v>
      </c>
      <c r="AE54" s="207">
        <f t="shared" si="44"/>
        <v>1.3245028273904249</v>
      </c>
      <c r="AF54" s="207">
        <f t="shared" si="44"/>
        <v>0.46724597981441096</v>
      </c>
      <c r="AG54" s="207">
        <f t="shared" si="44"/>
        <v>0.62954952672253084</v>
      </c>
      <c r="AH54" s="207">
        <f t="shared" si="44"/>
        <v>-6.145947726526118E-2</v>
      </c>
      <c r="AI54" s="207">
        <f t="shared" si="44"/>
        <v>0.52402717762345563</v>
      </c>
      <c r="AJ54" s="207">
        <f t="shared" si="44"/>
        <v>0.62589276653174952</v>
      </c>
      <c r="AK54" s="302"/>
      <c r="AL54" s="239"/>
      <c r="AM54" s="46">
        <f t="shared" si="45"/>
        <v>123676.35999999999</v>
      </c>
      <c r="AN54" s="72">
        <f t="shared" si="45"/>
        <v>352352.19</v>
      </c>
      <c r="AO54" s="73">
        <f t="shared" si="45"/>
        <v>194814.24</v>
      </c>
      <c r="AP54" s="73">
        <f t="shared" si="45"/>
        <v>163336.23000000001</v>
      </c>
      <c r="AQ54" s="73">
        <f t="shared" si="45"/>
        <v>126714.51</v>
      </c>
      <c r="AR54" s="73">
        <f t="shared" si="45"/>
        <v>37846.630000000005</v>
      </c>
      <c r="AS54" s="73">
        <f t="shared" si="45"/>
        <v>36175.879999999997</v>
      </c>
      <c r="AT54" s="73">
        <f t="shared" si="45"/>
        <v>-5455.4799999999959</v>
      </c>
      <c r="AU54" s="73">
        <f t="shared" si="45"/>
        <v>32959.14</v>
      </c>
      <c r="AV54" s="73">
        <f t="shared" si="45"/>
        <v>37991.040000000001</v>
      </c>
      <c r="AW54" s="315"/>
      <c r="AX54" s="47"/>
      <c r="AY54" s="71">
        <f>IF(ISERROR(GETPIVOTDATA("VALUE",'CSS WK pvt'!$J$2,"DT_FILE",AY$8,"COMMODITY",AY$6,"TRIM_CAT",TRIM(B54),"TRIM_LINE",A51))=TRUE,0,GETPIVOTDATA("VALUE",'CSS WK pvt'!$J$2,"DT_FILE",AY$8,"COMMODITY",AY$6,"TRIM_CAT",TRIM(B54),"TRIM_LINE",A51))</f>
        <v>214981</v>
      </c>
    </row>
    <row r="55" spans="1:51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45">
        <v>250827</v>
      </c>
      <c r="AA55" s="207">
        <f t="shared" si="44"/>
        <v>0.51689304919803392</v>
      </c>
      <c r="AB55" s="207">
        <f t="shared" si="44"/>
        <v>0.88979694803461074</v>
      </c>
      <c r="AC55" s="207">
        <f t="shared" si="44"/>
        <v>0.3543927828315997</v>
      </c>
      <c r="AD55" s="207">
        <f t="shared" si="44"/>
        <v>0.87326774214219871</v>
      </c>
      <c r="AE55" s="207">
        <f t="shared" si="44"/>
        <v>0.98850134470402062</v>
      </c>
      <c r="AF55" s="207">
        <f t="shared" si="44"/>
        <v>0.17476679025506667</v>
      </c>
      <c r="AG55" s="207">
        <f t="shared" si="44"/>
        <v>0.42552144044636292</v>
      </c>
      <c r="AH55" s="207">
        <f t="shared" si="44"/>
        <v>0.36599946411040757</v>
      </c>
      <c r="AI55" s="207">
        <f t="shared" si="44"/>
        <v>0.23309363263193425</v>
      </c>
      <c r="AJ55" s="207">
        <f t="shared" si="44"/>
        <v>-2.421700999771877E-2</v>
      </c>
      <c r="AK55" s="302"/>
      <c r="AL55" s="239"/>
      <c r="AM55" s="46">
        <f t="shared" si="45"/>
        <v>88632.840000000026</v>
      </c>
      <c r="AN55" s="72">
        <f t="shared" si="45"/>
        <v>232018.06</v>
      </c>
      <c r="AO55" s="73">
        <f t="shared" si="45"/>
        <v>112775.69</v>
      </c>
      <c r="AP55" s="73">
        <f t="shared" si="45"/>
        <v>158350.74</v>
      </c>
      <c r="AQ55" s="73">
        <f t="shared" si="45"/>
        <v>132863.24</v>
      </c>
      <c r="AR55" s="73">
        <f t="shared" si="45"/>
        <v>21986.009999999995</v>
      </c>
      <c r="AS55" s="73">
        <f t="shared" si="45"/>
        <v>38472.47</v>
      </c>
      <c r="AT55" s="73">
        <f t="shared" si="45"/>
        <v>35965.490000000005</v>
      </c>
      <c r="AU55" s="73">
        <f t="shared" si="45"/>
        <v>26281.059999999998</v>
      </c>
      <c r="AV55" s="73">
        <f t="shared" si="45"/>
        <v>-3398.0100000000093</v>
      </c>
      <c r="AW55" s="315"/>
      <c r="AX55" s="47"/>
      <c r="AY55" s="71">
        <f>IF(ISERROR(GETPIVOTDATA("VALUE",'CSS WK pvt'!$J$2,"DT_FILE",AY$8,"COMMODITY",AY$6,"TRIM_CAT",TRIM(B55),"TRIM_LINE",A51))=TRUE,0,GETPIVOTDATA("VALUE",'CSS WK pvt'!$J$2,"DT_FILE",AY$8,"COMMODITY",AY$6,"TRIM_CAT",TRIM(B55),"TRIM_LINE",A51))</f>
        <v>250827</v>
      </c>
    </row>
    <row r="56" spans="1:51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45">
        <v>243831</v>
      </c>
      <c r="AA56" s="207">
        <f t="shared" si="44"/>
        <v>1.0855141812536053</v>
      </c>
      <c r="AB56" s="207">
        <f t="shared" si="44"/>
        <v>2.0088671105030751</v>
      </c>
      <c r="AC56" s="207">
        <f t="shared" si="44"/>
        <v>-0.18739656234749255</v>
      </c>
      <c r="AD56" s="207">
        <f t="shared" si="44"/>
        <v>1.781202697055444</v>
      </c>
      <c r="AE56" s="207">
        <f t="shared" si="44"/>
        <v>2.777406587477532</v>
      </c>
      <c r="AF56" s="207">
        <f t="shared" si="44"/>
        <v>1.2312390922171086</v>
      </c>
      <c r="AG56" s="207">
        <f t="shared" si="44"/>
        <v>1.827301990080641E-2</v>
      </c>
      <c r="AH56" s="207">
        <f t="shared" si="44"/>
        <v>0.28089523111024267</v>
      </c>
      <c r="AI56" s="207">
        <f t="shared" si="44"/>
        <v>0.35094546984232361</v>
      </c>
      <c r="AJ56" s="207">
        <f t="shared" si="44"/>
        <v>1.3600408493995919</v>
      </c>
      <c r="AK56" s="302"/>
      <c r="AL56" s="239"/>
      <c r="AM56" s="46">
        <f t="shared" si="45"/>
        <v>111614.75000000001</v>
      </c>
      <c r="AN56" s="72">
        <f t="shared" si="45"/>
        <v>321663.94</v>
      </c>
      <c r="AO56" s="73">
        <f t="shared" si="45"/>
        <v>-65170.880000000005</v>
      </c>
      <c r="AP56" s="73">
        <f t="shared" si="45"/>
        <v>178803.45</v>
      </c>
      <c r="AQ56" s="73">
        <f t="shared" si="45"/>
        <v>340982.79</v>
      </c>
      <c r="AR56" s="73">
        <f t="shared" si="45"/>
        <v>115720.21</v>
      </c>
      <c r="AS56" s="73">
        <f t="shared" si="45"/>
        <v>2257.7100000000064</v>
      </c>
      <c r="AT56" s="73">
        <f t="shared" si="45"/>
        <v>20329.179999999993</v>
      </c>
      <c r="AU56" s="73">
        <f t="shared" si="45"/>
        <v>24677.58</v>
      </c>
      <c r="AV56" s="73">
        <f t="shared" si="45"/>
        <v>97871.11</v>
      </c>
      <c r="AW56" s="315"/>
      <c r="AX56" s="47"/>
      <c r="AY56" s="71">
        <f>IF(ISERROR(GETPIVOTDATA("VALUE",'CSS WK pvt'!$J$2,"DT_FILE",AY$8,"COMMODITY",AY$6,"TRIM_CAT",TRIM(B56),"TRIM_LINE",A51))=TRUE,0,GETPIVOTDATA("VALUE",'CSS WK pvt'!$J$2,"DT_FILE",AY$8,"COMMODITY",AY$6,"TRIM_CAT",TRIM(B56),"TRIM_LINE",A51))</f>
        <v>243831</v>
      </c>
    </row>
    <row r="57" spans="1:51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Y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166">
        <v>4650205</v>
      </c>
      <c r="AA57" s="240">
        <f t="shared" si="44"/>
        <v>0.29099247142416179</v>
      </c>
      <c r="AB57" s="241">
        <f t="shared" si="44"/>
        <v>0.32385404825940528</v>
      </c>
      <c r="AC57" s="242">
        <f t="shared" si="44"/>
        <v>0.10653379624528204</v>
      </c>
      <c r="AD57" s="242">
        <f t="shared" si="44"/>
        <v>0.43081619961470463</v>
      </c>
      <c r="AE57" s="242">
        <f t="shared" si="44"/>
        <v>0.74927842649915211</v>
      </c>
      <c r="AF57" s="242">
        <f t="shared" si="44"/>
        <v>0.28451440337479456</v>
      </c>
      <c r="AG57" s="242">
        <f t="shared" si="44"/>
        <v>0.30222628048509309</v>
      </c>
      <c r="AH57" s="242">
        <f t="shared" si="44"/>
        <v>0.19104807848438524</v>
      </c>
      <c r="AI57" s="242">
        <f t="shared" si="44"/>
        <v>0.33942156160411574</v>
      </c>
      <c r="AJ57" s="242">
        <f t="shared" si="44"/>
        <v>0.23836660204407462</v>
      </c>
      <c r="AK57" s="305"/>
      <c r="AL57" s="243"/>
      <c r="AM57" s="48">
        <f t="shared" si="40"/>
        <v>1366931.5300000005</v>
      </c>
      <c r="AN57" s="167">
        <f t="shared" si="40"/>
        <v>1883468.57</v>
      </c>
      <c r="AO57" s="168">
        <f t="shared" si="40"/>
        <v>658599.83000000019</v>
      </c>
      <c r="AP57" s="168">
        <f t="shared" si="40"/>
        <v>1783547.13</v>
      </c>
      <c r="AQ57" s="168">
        <f t="shared" ref="AQ57:AR57" si="47">SUM(AQ52:AQ56)</f>
        <v>2067769.25</v>
      </c>
      <c r="AR57" s="168">
        <f t="shared" si="47"/>
        <v>566616.53999999992</v>
      </c>
      <c r="AS57" s="168">
        <f t="shared" ref="AS57:AT57" si="48">SUM(AS52:AS56)</f>
        <v>466743.12000000005</v>
      </c>
      <c r="AT57" s="168">
        <f t="shared" si="48"/>
        <v>285626.03999999998</v>
      </c>
      <c r="AU57" s="168">
        <f t="shared" ref="AU57:AV57" si="49">SUM(AU52:AU56)</f>
        <v>518717.2</v>
      </c>
      <c r="AV57" s="168">
        <f t="shared" si="49"/>
        <v>411794.80000000005</v>
      </c>
      <c r="AW57" s="321"/>
      <c r="AX57" s="169"/>
      <c r="AY57" s="48">
        <f t="shared" si="46"/>
        <v>4650205</v>
      </c>
    </row>
    <row r="58" spans="1:51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52"/>
      <c r="AA58" s="244"/>
      <c r="AB58" s="245"/>
      <c r="AC58" s="246"/>
      <c r="AD58" s="246"/>
      <c r="AE58" s="246"/>
      <c r="AF58" s="246"/>
      <c r="AG58" s="246"/>
      <c r="AH58" s="246"/>
      <c r="AI58" s="246"/>
      <c r="AJ58" s="246"/>
      <c r="AK58" s="306"/>
      <c r="AL58" s="247"/>
      <c r="AM58" s="53"/>
      <c r="AN58" s="54"/>
      <c r="AO58" s="55"/>
      <c r="AP58" s="55"/>
      <c r="AQ58" s="55"/>
      <c r="AR58" s="55"/>
      <c r="AS58" s="55"/>
      <c r="AT58" s="55"/>
      <c r="AU58" s="55"/>
      <c r="AV58" s="55"/>
      <c r="AW58" s="322"/>
      <c r="AX58" s="56"/>
      <c r="AY58" s="53"/>
    </row>
    <row r="59" spans="1:51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45">
        <v>23102766</v>
      </c>
      <c r="AA59" s="207">
        <f t="shared" ref="AA59:AJ64" si="50">IF(ISERROR((O59-C59)/C59)=TRUE,0,(O59-C59)/C59)</f>
        <v>0.84483351842214138</v>
      </c>
      <c r="AB59" s="207">
        <f t="shared" si="50"/>
        <v>0.94973629067024712</v>
      </c>
      <c r="AC59" s="207">
        <f t="shared" si="50"/>
        <v>0.99870122387479132</v>
      </c>
      <c r="AD59" s="207">
        <f t="shared" si="50"/>
        <v>0.84428239678473782</v>
      </c>
      <c r="AE59" s="207">
        <f t="shared" si="50"/>
        <v>0.86096363199657033</v>
      </c>
      <c r="AF59" s="207">
        <f t="shared" si="50"/>
        <v>0.95708157607587641</v>
      </c>
      <c r="AG59" s="207">
        <f t="shared" si="50"/>
        <v>0.96163614202766046</v>
      </c>
      <c r="AH59" s="207">
        <f t="shared" si="50"/>
        <v>1.0308043258403718</v>
      </c>
      <c r="AI59" s="207">
        <f t="shared" si="50"/>
        <v>1.0516178362809168</v>
      </c>
      <c r="AJ59" s="207">
        <f t="shared" si="50"/>
        <v>1.1041602123588152</v>
      </c>
      <c r="AK59" s="302"/>
      <c r="AL59" s="239"/>
      <c r="AM59" s="46">
        <f t="shared" ref="AM59:AV63" si="51">O59-C59</f>
        <v>5756664.5299999993</v>
      </c>
      <c r="AN59" s="72">
        <f t="shared" si="51"/>
        <v>7437306.5199999996</v>
      </c>
      <c r="AO59" s="73">
        <f t="shared" si="51"/>
        <v>8991644.3399999999</v>
      </c>
      <c r="AP59" s="73">
        <f t="shared" si="51"/>
        <v>9033559.0399999991</v>
      </c>
      <c r="AQ59" s="73">
        <f t="shared" si="51"/>
        <v>9904848.2599999998</v>
      </c>
      <c r="AR59" s="73">
        <f t="shared" si="51"/>
        <v>11136865.68</v>
      </c>
      <c r="AS59" s="73">
        <f t="shared" si="51"/>
        <v>11007476.880000001</v>
      </c>
      <c r="AT59" s="73">
        <f t="shared" si="51"/>
        <v>11349884.199999999</v>
      </c>
      <c r="AU59" s="73">
        <f t="shared" si="51"/>
        <v>11472816.6</v>
      </c>
      <c r="AV59" s="73">
        <f t="shared" si="51"/>
        <v>11976775.539999999</v>
      </c>
      <c r="AW59" s="315"/>
      <c r="AX59" s="47"/>
      <c r="AY59" s="71">
        <f>IF(ISERROR(GETPIVOTDATA("VALUE",'CSS WK pvt'!$J$2,"DT_FILE",AY$8,"COMMODITY",AY$6,"TRIM_CAT",TRIM(B59),"TRIM_LINE",A58))=TRUE,0,GETPIVOTDATA("VALUE",'CSS WK pvt'!$J$2,"DT_FILE",AY$8,"COMMODITY",AY$6,"TRIM_CAT",TRIM(B59),"TRIM_LINE",A58))</f>
        <v>23102766</v>
      </c>
    </row>
    <row r="60" spans="1:51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45">
        <v>4694193</v>
      </c>
      <c r="AA60" s="207">
        <f t="shared" si="50"/>
        <v>3.8507768300272506E-2</v>
      </c>
      <c r="AB60" s="207">
        <f t="shared" si="50"/>
        <v>6.1073310977951753E-3</v>
      </c>
      <c r="AC60" s="207">
        <f t="shared" si="50"/>
        <v>3.3675656150854376E-2</v>
      </c>
      <c r="AD60" s="207">
        <f t="shared" si="50"/>
        <v>0.18401659023330361</v>
      </c>
      <c r="AE60" s="207">
        <f t="shared" si="50"/>
        <v>0.34089247311157217</v>
      </c>
      <c r="AF60" s="207">
        <f t="shared" si="50"/>
        <v>0.31842467403132768</v>
      </c>
      <c r="AG60" s="207">
        <f t="shared" si="50"/>
        <v>0.24097311092367796</v>
      </c>
      <c r="AH60" s="207">
        <f t="shared" si="50"/>
        <v>0.15779531609692174</v>
      </c>
      <c r="AI60" s="207">
        <f t="shared" si="50"/>
        <v>0.1192801483880597</v>
      </c>
      <c r="AJ60" s="207">
        <f t="shared" si="50"/>
        <v>6.4902968306911751E-2</v>
      </c>
      <c r="AK60" s="302"/>
      <c r="AL60" s="239"/>
      <c r="AM60" s="46">
        <f t="shared" si="51"/>
        <v>165857.77000000048</v>
      </c>
      <c r="AN60" s="72">
        <f t="shared" si="51"/>
        <v>30025.900000000373</v>
      </c>
      <c r="AO60" s="73">
        <f t="shared" si="51"/>
        <v>168619.19000000041</v>
      </c>
      <c r="AP60" s="73">
        <f t="shared" si="51"/>
        <v>856007.84999999963</v>
      </c>
      <c r="AQ60" s="73">
        <f t="shared" si="51"/>
        <v>1568416.71</v>
      </c>
      <c r="AR60" s="73">
        <f t="shared" si="51"/>
        <v>1527148.8600000003</v>
      </c>
      <c r="AS60" s="73">
        <f t="shared" si="51"/>
        <v>1168885.1100000003</v>
      </c>
      <c r="AT60" s="73">
        <f t="shared" si="51"/>
        <v>763850.30999999959</v>
      </c>
      <c r="AU60" s="73">
        <f t="shared" si="51"/>
        <v>585642.55999999959</v>
      </c>
      <c r="AV60" s="73">
        <f t="shared" si="51"/>
        <v>316904.29999999981</v>
      </c>
      <c r="AW60" s="315"/>
      <c r="AX60" s="47"/>
      <c r="AY60" s="71">
        <f>IF(ISERROR(GETPIVOTDATA("VALUE",'CSS WK pvt'!$J$2,"DT_FILE",AY$8,"COMMODITY",AY$6,"TRIM_CAT",TRIM(B60),"TRIM_LINE",A58))=TRUE,0,GETPIVOTDATA("VALUE",'CSS WK pvt'!$J$2,"DT_FILE",AY$8,"COMMODITY",AY$6,"TRIM_CAT",TRIM(B60),"TRIM_LINE",A58))</f>
        <v>4694193</v>
      </c>
    </row>
    <row r="61" spans="1:51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45">
        <v>686943</v>
      </c>
      <c r="AA61" s="207">
        <f t="shared" si="50"/>
        <v>2.1280949124966493</v>
      </c>
      <c r="AB61" s="207">
        <f t="shared" si="50"/>
        <v>2.5437349826517575</v>
      </c>
      <c r="AC61" s="207">
        <f t="shared" si="50"/>
        <v>2.911013523711464</v>
      </c>
      <c r="AD61" s="207">
        <f t="shared" si="50"/>
        <v>2.6369578667859006</v>
      </c>
      <c r="AE61" s="207">
        <f t="shared" si="50"/>
        <v>2.7765193320728594</v>
      </c>
      <c r="AF61" s="207">
        <f t="shared" si="50"/>
        <v>3.2643854050509984</v>
      </c>
      <c r="AG61" s="207">
        <f t="shared" si="50"/>
        <v>2.4125420193257439</v>
      </c>
      <c r="AH61" s="207">
        <f t="shared" si="50"/>
        <v>1.853238204078189</v>
      </c>
      <c r="AI61" s="207">
        <f t="shared" si="50"/>
        <v>1.5961870985669195</v>
      </c>
      <c r="AJ61" s="207">
        <f t="shared" si="50"/>
        <v>1.69901763932088</v>
      </c>
      <c r="AK61" s="302"/>
      <c r="AL61" s="239"/>
      <c r="AM61" s="46">
        <f t="shared" si="51"/>
        <v>309212.51</v>
      </c>
      <c r="AN61" s="72">
        <f t="shared" si="51"/>
        <v>462075.58999999997</v>
      </c>
      <c r="AO61" s="73">
        <f t="shared" si="51"/>
        <v>703983.5</v>
      </c>
      <c r="AP61" s="73">
        <f t="shared" si="51"/>
        <v>773756.35</v>
      </c>
      <c r="AQ61" s="73">
        <f t="shared" si="51"/>
        <v>851747.81</v>
      </c>
      <c r="AR61" s="73">
        <f t="shared" si="51"/>
        <v>913415.58000000007</v>
      </c>
      <c r="AS61" s="73">
        <f t="shared" si="51"/>
        <v>667191.67999999993</v>
      </c>
      <c r="AT61" s="73">
        <f t="shared" si="51"/>
        <v>495587.79</v>
      </c>
      <c r="AU61" s="73">
        <f t="shared" si="51"/>
        <v>452881.76</v>
      </c>
      <c r="AV61" s="73">
        <f t="shared" si="51"/>
        <v>447547.53</v>
      </c>
      <c r="AW61" s="315"/>
      <c r="AX61" s="47"/>
      <c r="AY61" s="71">
        <f>IF(ISERROR(GETPIVOTDATA("VALUE",'CSS WK pvt'!$J$2,"DT_FILE",AY$8,"COMMODITY",AY$6,"TRIM_CAT",TRIM(B61),"TRIM_LINE",A58))=TRUE,0,GETPIVOTDATA("VALUE",'CSS WK pvt'!$J$2,"DT_FILE",AY$8,"COMMODITY",AY$6,"TRIM_CAT",TRIM(B61),"TRIM_LINE",A58))</f>
        <v>686943</v>
      </c>
    </row>
    <row r="62" spans="1:51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45">
        <v>767247</v>
      </c>
      <c r="AA62" s="207">
        <f t="shared" si="50"/>
        <v>0.42546514452088913</v>
      </c>
      <c r="AB62" s="207">
        <f t="shared" si="50"/>
        <v>0.68306823873694522</v>
      </c>
      <c r="AC62" s="207">
        <f t="shared" si="50"/>
        <v>0.92700464574683583</v>
      </c>
      <c r="AD62" s="207">
        <f t="shared" si="50"/>
        <v>1.0124968839650912</v>
      </c>
      <c r="AE62" s="207">
        <f t="shared" si="50"/>
        <v>0.79746838402917652</v>
      </c>
      <c r="AF62" s="207">
        <f t="shared" si="50"/>
        <v>0.7126012501366854</v>
      </c>
      <c r="AG62" s="207">
        <f t="shared" si="50"/>
        <v>0.51372289137251648</v>
      </c>
      <c r="AH62" s="207">
        <f t="shared" si="50"/>
        <v>0.23339651829024932</v>
      </c>
      <c r="AI62" s="207">
        <f t="shared" si="50"/>
        <v>0.25792341876226732</v>
      </c>
      <c r="AJ62" s="207">
        <f t="shared" si="50"/>
        <v>0.17335988399560132</v>
      </c>
      <c r="AK62" s="302"/>
      <c r="AL62" s="239"/>
      <c r="AM62" s="46">
        <f t="shared" si="51"/>
        <v>204236.88</v>
      </c>
      <c r="AN62" s="72">
        <f t="shared" si="51"/>
        <v>353708.67</v>
      </c>
      <c r="AO62" s="73">
        <f t="shared" si="51"/>
        <v>503979.99</v>
      </c>
      <c r="AP62" s="73">
        <f t="shared" si="51"/>
        <v>580083.38</v>
      </c>
      <c r="AQ62" s="73">
        <f t="shared" si="51"/>
        <v>477463.69999999995</v>
      </c>
      <c r="AR62" s="73">
        <f t="shared" si="51"/>
        <v>418899.88</v>
      </c>
      <c r="AS62" s="73">
        <f t="shared" si="51"/>
        <v>313706.62</v>
      </c>
      <c r="AT62" s="73">
        <f t="shared" si="51"/>
        <v>143943.65000000002</v>
      </c>
      <c r="AU62" s="73">
        <f t="shared" si="51"/>
        <v>159423.59999999998</v>
      </c>
      <c r="AV62" s="73">
        <f t="shared" si="51"/>
        <v>115387.55000000005</v>
      </c>
      <c r="AW62" s="315"/>
      <c r="AX62" s="47"/>
      <c r="AY62" s="71">
        <f>IF(ISERROR(GETPIVOTDATA("VALUE",'CSS WK pvt'!$J$2,"DT_FILE",AY$8,"COMMODITY",AY$6,"TRIM_CAT",TRIM(B62),"TRIM_LINE",A58))=TRUE,0,GETPIVOTDATA("VALUE",'CSS WK pvt'!$J$2,"DT_FILE",AY$8,"COMMODITY",AY$6,"TRIM_CAT",TRIM(B62),"TRIM_LINE",A58))</f>
        <v>767247</v>
      </c>
    </row>
    <row r="63" spans="1:51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45">
        <v>457884</v>
      </c>
      <c r="AA63" s="207">
        <f t="shared" si="50"/>
        <v>1.100714602315463</v>
      </c>
      <c r="AB63" s="207">
        <f t="shared" si="50"/>
        <v>1.799035510121888</v>
      </c>
      <c r="AC63" s="207">
        <f t="shared" si="50"/>
        <v>1.7598797178161554</v>
      </c>
      <c r="AD63" s="207">
        <f t="shared" si="50"/>
        <v>2.6699800095431918</v>
      </c>
      <c r="AE63" s="207">
        <f t="shared" si="50"/>
        <v>3.4811360219199967</v>
      </c>
      <c r="AF63" s="207">
        <f t="shared" si="50"/>
        <v>3.7499936110369205</v>
      </c>
      <c r="AG63" s="207">
        <f t="shared" si="50"/>
        <v>3.5403958169166705</v>
      </c>
      <c r="AH63" s="207">
        <f t="shared" si="50"/>
        <v>2.5211470662263866</v>
      </c>
      <c r="AI63" s="207">
        <f t="shared" si="50"/>
        <v>1.6248469367006373</v>
      </c>
      <c r="AJ63" s="207">
        <f t="shared" si="50"/>
        <v>1.4722304570963993</v>
      </c>
      <c r="AK63" s="302"/>
      <c r="AL63" s="239"/>
      <c r="AM63" s="46">
        <f t="shared" si="51"/>
        <v>78249.680000000008</v>
      </c>
      <c r="AN63" s="72">
        <f t="shared" si="51"/>
        <v>160540.19</v>
      </c>
      <c r="AO63" s="73">
        <f t="shared" si="51"/>
        <v>207974.56</v>
      </c>
      <c r="AP63" s="73">
        <f t="shared" si="51"/>
        <v>301825.06</v>
      </c>
      <c r="AQ63" s="73">
        <f t="shared" si="51"/>
        <v>447287.93</v>
      </c>
      <c r="AR63" s="73">
        <f t="shared" si="51"/>
        <v>598687.67999999993</v>
      </c>
      <c r="AS63" s="73">
        <f t="shared" si="51"/>
        <v>601687.72</v>
      </c>
      <c r="AT63" s="73">
        <f t="shared" si="51"/>
        <v>503634.12</v>
      </c>
      <c r="AU63" s="73">
        <f t="shared" si="51"/>
        <v>384361.54000000004</v>
      </c>
      <c r="AV63" s="73">
        <f t="shared" si="51"/>
        <v>366349.93</v>
      </c>
      <c r="AW63" s="315"/>
      <c r="AX63" s="47"/>
      <c r="AY63" s="71">
        <f>IF(ISERROR(GETPIVOTDATA("VALUE",'CSS WK pvt'!$J$2,"DT_FILE",AY$8,"COMMODITY",AY$6,"TRIM_CAT",TRIM(B63),"TRIM_LINE",A58))=TRUE,0,GETPIVOTDATA("VALUE",'CSS WK pvt'!$J$2,"DT_FILE",AY$8,"COMMODITY",AY$6,"TRIM_CAT",TRIM(B63),"TRIM_LINE",A58))</f>
        <v>457884</v>
      </c>
    </row>
    <row r="64" spans="1:51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Y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166">
        <v>29709033</v>
      </c>
      <c r="AA64" s="240">
        <f t="shared" si="50"/>
        <v>0.55123467200183218</v>
      </c>
      <c r="AB64" s="241">
        <f t="shared" si="50"/>
        <v>0.62379261147362286</v>
      </c>
      <c r="AC64" s="242">
        <f t="shared" si="50"/>
        <v>0.7091379619994882</v>
      </c>
      <c r="AD64" s="242">
        <f t="shared" si="50"/>
        <v>0.70695704988443331</v>
      </c>
      <c r="AE64" s="242">
        <f t="shared" si="50"/>
        <v>0.773064706195569</v>
      </c>
      <c r="AF64" s="242">
        <f t="shared" si="50"/>
        <v>0.83593391304528708</v>
      </c>
      <c r="AG64" s="242">
        <f t="shared" si="50"/>
        <v>0.79281941211911344</v>
      </c>
      <c r="AH64" s="242">
        <f t="shared" si="50"/>
        <v>0.78279277345182252</v>
      </c>
      <c r="AI64" s="242">
        <f t="shared" si="50"/>
        <v>0.76985629838925418</v>
      </c>
      <c r="AJ64" s="242">
        <f t="shared" si="50"/>
        <v>0.78207479162047377</v>
      </c>
      <c r="AK64" s="305"/>
      <c r="AL64" s="243"/>
      <c r="AM64" s="48">
        <f t="shared" si="40"/>
        <v>6514221.3699999992</v>
      </c>
      <c r="AN64" s="167">
        <f t="shared" si="40"/>
        <v>8443656.8699999992</v>
      </c>
      <c r="AO64" s="168">
        <f t="shared" si="40"/>
        <v>10576201.580000002</v>
      </c>
      <c r="AP64" s="168">
        <f t="shared" si="40"/>
        <v>11545231.68</v>
      </c>
      <c r="AQ64" s="168">
        <f t="shared" ref="AQ64:AR64" si="53">SUM(AQ59:AQ63)</f>
        <v>13249764.409999998</v>
      </c>
      <c r="AR64" s="168">
        <f t="shared" si="53"/>
        <v>14595017.68</v>
      </c>
      <c r="AS64" s="168">
        <f t="shared" ref="AS64:AT64" si="54">SUM(AS59:AS63)</f>
        <v>13758948.010000002</v>
      </c>
      <c r="AT64" s="168">
        <f t="shared" si="54"/>
        <v>13256900.069999997</v>
      </c>
      <c r="AU64" s="168">
        <f t="shared" ref="AU64:AV64" si="55">SUM(AU59:AU63)</f>
        <v>13055126.059999999</v>
      </c>
      <c r="AV64" s="168">
        <f t="shared" si="55"/>
        <v>13222964.85</v>
      </c>
      <c r="AW64" s="321"/>
      <c r="AX64" s="169"/>
      <c r="AY64" s="48">
        <f t="shared" si="52"/>
        <v>29709033</v>
      </c>
    </row>
    <row r="65" spans="1:51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52"/>
      <c r="AA65" s="244"/>
      <c r="AB65" s="245"/>
      <c r="AC65" s="246"/>
      <c r="AD65" s="246"/>
      <c r="AE65" s="246"/>
      <c r="AF65" s="246"/>
      <c r="AG65" s="246"/>
      <c r="AH65" s="246"/>
      <c r="AI65" s="246"/>
      <c r="AJ65" s="246"/>
      <c r="AK65" s="306"/>
      <c r="AL65" s="247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322"/>
      <c r="AX65" s="56"/>
      <c r="AY65" s="53"/>
    </row>
    <row r="66" spans="1:51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45">
        <v>34182096</v>
      </c>
      <c r="AA66" s="207">
        <f t="shared" ref="AA66:AJ71" si="56">IF(ISERROR((O66-C66)/C66)=TRUE,0,(O66-C66)/C66)</f>
        <v>0.46944850724904863</v>
      </c>
      <c r="AB66" s="207">
        <f t="shared" si="56"/>
        <v>0.46762888500607491</v>
      </c>
      <c r="AC66" s="207">
        <f t="shared" si="56"/>
        <v>0.60421066983117777</v>
      </c>
      <c r="AD66" s="207">
        <f t="shared" si="56"/>
        <v>0.76683091322380303</v>
      </c>
      <c r="AE66" s="207">
        <f t="shared" si="56"/>
        <v>0.70000355053627539</v>
      </c>
      <c r="AF66" s="207">
        <f t="shared" si="56"/>
        <v>0.80437330536568019</v>
      </c>
      <c r="AG66" s="207">
        <f t="shared" si="56"/>
        <v>0.8326987003701144</v>
      </c>
      <c r="AH66" s="207">
        <f t="shared" si="56"/>
        <v>0.88994966944773291</v>
      </c>
      <c r="AI66" s="207">
        <f t="shared" si="56"/>
        <v>0.84798464670635976</v>
      </c>
      <c r="AJ66" s="207">
        <f t="shared" si="56"/>
        <v>0.9220545780887639</v>
      </c>
      <c r="AK66" s="302"/>
      <c r="AL66" s="239"/>
      <c r="AM66" s="46">
        <f t="shared" ref="AM66:AV70" si="57">O66-C66</f>
        <v>7985896.7600000016</v>
      </c>
      <c r="AN66" s="72">
        <f t="shared" si="57"/>
        <v>8956452.6900000013</v>
      </c>
      <c r="AO66" s="73">
        <f t="shared" si="57"/>
        <v>10973850.760000002</v>
      </c>
      <c r="AP66" s="73">
        <f t="shared" si="57"/>
        <v>12774408.68</v>
      </c>
      <c r="AQ66" s="73">
        <f t="shared" si="57"/>
        <v>11168003.380000001</v>
      </c>
      <c r="AR66" s="73">
        <f t="shared" si="57"/>
        <v>11877998.449999999</v>
      </c>
      <c r="AS66" s="73">
        <f t="shared" si="57"/>
        <v>11787274.880000001</v>
      </c>
      <c r="AT66" s="73">
        <f t="shared" si="57"/>
        <v>12157815.07</v>
      </c>
      <c r="AU66" s="73">
        <f t="shared" si="57"/>
        <v>12045930.310000001</v>
      </c>
      <c r="AV66" s="73">
        <f t="shared" si="57"/>
        <v>13739742.380000001</v>
      </c>
      <c r="AW66" s="315"/>
      <c r="AX66" s="47"/>
      <c r="AY66" s="71">
        <f>IF(ISERROR(GETPIVOTDATA("VALUE",'CSS WK pvt'!$J$2,"DT_FILE",AY$8,"COMMODITY",AY$6,"TRIM_CAT",TRIM(B66),"TRIM_LINE",A65))=TRUE,0,GETPIVOTDATA("VALUE",'CSS WK pvt'!$J$2,"DT_FILE",AY$8,"COMMODITY",AY$6,"TRIM_CAT",TRIM(B66),"TRIM_LINE",A65))</f>
        <v>34182096</v>
      </c>
    </row>
    <row r="67" spans="1:51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45">
        <v>6196238</v>
      </c>
      <c r="AA67" s="207">
        <f t="shared" si="56"/>
        <v>-0.13048489007723155</v>
      </c>
      <c r="AB67" s="207">
        <f t="shared" si="56"/>
        <v>-0.17220394215916549</v>
      </c>
      <c r="AC67" s="207">
        <f t="shared" si="56"/>
        <v>-0.10370686353097838</v>
      </c>
      <c r="AD67" s="207">
        <f t="shared" si="56"/>
        <v>0.13038595252306104</v>
      </c>
      <c r="AE67" s="207">
        <f t="shared" si="56"/>
        <v>0.27752294765713686</v>
      </c>
      <c r="AF67" s="207">
        <f t="shared" si="56"/>
        <v>0.27042036802109293</v>
      </c>
      <c r="AG67" s="207">
        <f t="shared" si="56"/>
        <v>0.20376886294084728</v>
      </c>
      <c r="AH67" s="207">
        <f t="shared" si="56"/>
        <v>0.12731633797866196</v>
      </c>
      <c r="AI67" s="207">
        <f t="shared" si="56"/>
        <v>6.3504628168444835E-2</v>
      </c>
      <c r="AJ67" s="207">
        <f t="shared" si="56"/>
        <v>6.992423404823392E-3</v>
      </c>
      <c r="AK67" s="302"/>
      <c r="AL67" s="239"/>
      <c r="AM67" s="46">
        <f t="shared" si="57"/>
        <v>-953796.01000000071</v>
      </c>
      <c r="AN67" s="72">
        <f t="shared" si="57"/>
        <v>-1390853.4299999997</v>
      </c>
      <c r="AO67" s="73">
        <f t="shared" si="57"/>
        <v>-770749.91999999993</v>
      </c>
      <c r="AP67" s="73">
        <f t="shared" si="57"/>
        <v>790647.6799999997</v>
      </c>
      <c r="AQ67" s="73">
        <f t="shared" si="57"/>
        <v>1536461.3099999996</v>
      </c>
      <c r="AR67" s="73">
        <f t="shared" si="57"/>
        <v>1469266.9000000004</v>
      </c>
      <c r="AS67" s="73">
        <f t="shared" si="57"/>
        <v>1099709.9900000002</v>
      </c>
      <c r="AT67" s="73">
        <f t="shared" si="57"/>
        <v>687406.33000000007</v>
      </c>
      <c r="AU67" s="73">
        <f t="shared" si="57"/>
        <v>359883.66999999993</v>
      </c>
      <c r="AV67" s="73">
        <f t="shared" si="57"/>
        <v>41146.929999999702</v>
      </c>
      <c r="AW67" s="315"/>
      <c r="AX67" s="47"/>
      <c r="AY67" s="71">
        <f>IF(ISERROR(GETPIVOTDATA("VALUE",'CSS WK pvt'!$J$2,"DT_FILE",AY$8,"COMMODITY",AY$6,"TRIM_CAT",TRIM(B67),"TRIM_LINE",A65))=TRUE,0,GETPIVOTDATA("VALUE",'CSS WK pvt'!$J$2,"DT_FILE",AY$8,"COMMODITY",AY$6,"TRIM_CAT",TRIM(B67),"TRIM_LINE",A65))</f>
        <v>6196238</v>
      </c>
    </row>
    <row r="68" spans="1:51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45">
        <v>1772155</v>
      </c>
      <c r="AA68" s="207">
        <f t="shared" si="56"/>
        <v>0.59811328047270662</v>
      </c>
      <c r="AB68" s="207">
        <f t="shared" si="56"/>
        <v>0.86707601987651506</v>
      </c>
      <c r="AC68" s="207">
        <f t="shared" si="56"/>
        <v>1.0297401396951138</v>
      </c>
      <c r="AD68" s="207">
        <f t="shared" si="56"/>
        <v>1.6314236103415232</v>
      </c>
      <c r="AE68" s="207">
        <f t="shared" si="56"/>
        <v>1.6229218149369617</v>
      </c>
      <c r="AF68" s="207">
        <f t="shared" si="56"/>
        <v>1.9388741946654677</v>
      </c>
      <c r="AG68" s="207">
        <f t="shared" si="56"/>
        <v>1.3788599956237271</v>
      </c>
      <c r="AH68" s="207">
        <f t="shared" si="56"/>
        <v>1.0539395908263547</v>
      </c>
      <c r="AI68" s="207">
        <f t="shared" si="56"/>
        <v>0.88739418462787611</v>
      </c>
      <c r="AJ68" s="207">
        <f t="shared" si="56"/>
        <v>1.0052961232807247</v>
      </c>
      <c r="AK68" s="302"/>
      <c r="AL68" s="239"/>
      <c r="AM68" s="46">
        <f t="shared" si="57"/>
        <v>629983.31000000006</v>
      </c>
      <c r="AN68" s="72">
        <f t="shared" si="57"/>
        <v>1085294.8799999999</v>
      </c>
      <c r="AO68" s="73">
        <f t="shared" si="57"/>
        <v>1020685.82</v>
      </c>
      <c r="AP68" s="73">
        <f t="shared" si="57"/>
        <v>1140900.7</v>
      </c>
      <c r="AQ68" s="73">
        <f t="shared" si="57"/>
        <v>979097.76</v>
      </c>
      <c r="AR68" s="73">
        <f t="shared" si="57"/>
        <v>985520.02</v>
      </c>
      <c r="AS68" s="73">
        <f t="shared" si="57"/>
        <v>703565.45</v>
      </c>
      <c r="AT68" s="73">
        <f t="shared" si="57"/>
        <v>529883.97</v>
      </c>
      <c r="AU68" s="73">
        <f t="shared" si="57"/>
        <v>488470.77</v>
      </c>
      <c r="AV68" s="73">
        <f t="shared" si="57"/>
        <v>604591.06000000006</v>
      </c>
      <c r="AW68" s="315"/>
      <c r="AX68" s="47"/>
      <c r="AY68" s="71">
        <f>IF(ISERROR(GETPIVOTDATA("VALUE",'CSS WK pvt'!$J$2,"DT_FILE",AY$8,"COMMODITY",AY$6,"TRIM_CAT",TRIM(B68),"TRIM_LINE",A65))=TRUE,0,GETPIVOTDATA("VALUE",'CSS WK pvt'!$J$2,"DT_FILE",AY$8,"COMMODITY",AY$6,"TRIM_CAT",TRIM(B68),"TRIM_LINE",A65))</f>
        <v>1772155</v>
      </c>
    </row>
    <row r="69" spans="1:51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45">
        <v>2005683</v>
      </c>
      <c r="AA69" s="207">
        <f t="shared" si="56"/>
        <v>0.15414617897608782</v>
      </c>
      <c r="AB69" s="207">
        <f t="shared" si="56"/>
        <v>0.48606169181852649</v>
      </c>
      <c r="AC69" s="207">
        <f t="shared" si="56"/>
        <v>0.45007000884710713</v>
      </c>
      <c r="AD69" s="207">
        <f t="shared" si="56"/>
        <v>0.83506740038807126</v>
      </c>
      <c r="AE69" s="207">
        <f t="shared" si="56"/>
        <v>0.58909080301480388</v>
      </c>
      <c r="AF69" s="207">
        <f t="shared" si="56"/>
        <v>0.49823086209931761</v>
      </c>
      <c r="AG69" s="207">
        <f t="shared" si="56"/>
        <v>0.44433788288226145</v>
      </c>
      <c r="AH69" s="207">
        <f t="shared" si="56"/>
        <v>0.21766172907418538</v>
      </c>
      <c r="AI69" s="207">
        <f t="shared" si="56"/>
        <v>0.12593036944980024</v>
      </c>
      <c r="AJ69" s="207">
        <f t="shared" si="56"/>
        <v>0.21741341498332717</v>
      </c>
      <c r="AK69" s="302"/>
      <c r="AL69" s="239"/>
      <c r="AM69" s="46">
        <f t="shared" si="57"/>
        <v>235528.28000000003</v>
      </c>
      <c r="AN69" s="72">
        <f t="shared" si="57"/>
        <v>830800.31</v>
      </c>
      <c r="AO69" s="73">
        <f t="shared" si="57"/>
        <v>661676.81000000006</v>
      </c>
      <c r="AP69" s="73">
        <f t="shared" si="57"/>
        <v>941955.56</v>
      </c>
      <c r="AQ69" s="73">
        <f t="shared" si="57"/>
        <v>629057.05000000005</v>
      </c>
      <c r="AR69" s="73">
        <f t="shared" si="57"/>
        <v>470233.85</v>
      </c>
      <c r="AS69" s="73">
        <f t="shared" si="57"/>
        <v>410315.26</v>
      </c>
      <c r="AT69" s="73">
        <f t="shared" si="57"/>
        <v>214880.01</v>
      </c>
      <c r="AU69" s="73">
        <f t="shared" si="57"/>
        <v>139635.33000000007</v>
      </c>
      <c r="AV69" s="73">
        <f t="shared" si="57"/>
        <v>277734.62999999989</v>
      </c>
      <c r="AW69" s="315"/>
      <c r="AX69" s="47"/>
      <c r="AY69" s="71">
        <f>IF(ISERROR(GETPIVOTDATA("VALUE",'CSS WK pvt'!$J$2,"DT_FILE",AY$8,"COMMODITY",AY$6,"TRIM_CAT",TRIM(B69),"TRIM_LINE",A65))=TRUE,0,GETPIVOTDATA("VALUE",'CSS WK pvt'!$J$2,"DT_FILE",AY$8,"COMMODITY",AY$6,"TRIM_CAT",TRIM(B69),"TRIM_LINE",A65))</f>
        <v>2005683</v>
      </c>
    </row>
    <row r="70" spans="1:51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45">
        <v>2093815</v>
      </c>
      <c r="AA70" s="207">
        <f t="shared" si="56"/>
        <v>1.2385168039193399</v>
      </c>
      <c r="AB70" s="207">
        <f t="shared" si="56"/>
        <v>0.86536908355237419</v>
      </c>
      <c r="AC70" s="207">
        <f t="shared" si="56"/>
        <v>0.13664816853772849</v>
      </c>
      <c r="AD70" s="207">
        <f t="shared" si="56"/>
        <v>2.0778952693606376</v>
      </c>
      <c r="AE70" s="207">
        <f t="shared" si="56"/>
        <v>2.5416469176182908</v>
      </c>
      <c r="AF70" s="207">
        <f t="shared" si="56"/>
        <v>1.9914339306649693</v>
      </c>
      <c r="AG70" s="207">
        <f t="shared" si="56"/>
        <v>1.2008106185051828</v>
      </c>
      <c r="AH70" s="207">
        <f t="shared" si="56"/>
        <v>1.3389900550741916</v>
      </c>
      <c r="AI70" s="207">
        <f t="shared" si="56"/>
        <v>0.84818739262476217</v>
      </c>
      <c r="AJ70" s="207">
        <f t="shared" si="56"/>
        <v>0.9854310565082407</v>
      </c>
      <c r="AK70" s="302"/>
      <c r="AL70" s="239"/>
      <c r="AM70" s="46">
        <f t="shared" si="57"/>
        <v>733219.25</v>
      </c>
      <c r="AN70" s="72">
        <f t="shared" si="57"/>
        <v>821894.36</v>
      </c>
      <c r="AO70" s="73">
        <f t="shared" si="57"/>
        <v>131917.47999999998</v>
      </c>
      <c r="AP70" s="73">
        <f t="shared" si="57"/>
        <v>848749.86</v>
      </c>
      <c r="AQ70" s="73">
        <f t="shared" si="57"/>
        <v>1362045.2</v>
      </c>
      <c r="AR70" s="73">
        <f t="shared" si="57"/>
        <v>898332.62</v>
      </c>
      <c r="AS70" s="73">
        <f t="shared" si="57"/>
        <v>666720.57999999996</v>
      </c>
      <c r="AT70" s="73">
        <f t="shared" si="57"/>
        <v>565600.62</v>
      </c>
      <c r="AU70" s="73">
        <f t="shared" si="57"/>
        <v>485228.27</v>
      </c>
      <c r="AV70" s="73">
        <f t="shared" si="57"/>
        <v>662737.93000000005</v>
      </c>
      <c r="AW70" s="315"/>
      <c r="AX70" s="47"/>
      <c r="AY70" s="71">
        <f>IF(ISERROR(GETPIVOTDATA("VALUE",'CSS WK pvt'!$J$2,"DT_FILE",AY$8,"COMMODITY",AY$6,"TRIM_CAT",TRIM(B70),"TRIM_LINE",A65))=TRUE,0,GETPIVOTDATA("VALUE",'CSS WK pvt'!$J$2,"DT_FILE",AY$8,"COMMODITY",AY$6,"TRIM_CAT",TRIM(B70),"TRIM_LINE",A65))</f>
        <v>2093815</v>
      </c>
    </row>
    <row r="71" spans="1:51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146">
        <v>46249987</v>
      </c>
      <c r="AA71" s="208">
        <f t="shared" si="56"/>
        <v>0.31391564711820741</v>
      </c>
      <c r="AB71" s="212">
        <f t="shared" si="56"/>
        <v>0.33087560446884973</v>
      </c>
      <c r="AC71" s="213">
        <f t="shared" si="56"/>
        <v>0.41409188652330969</v>
      </c>
      <c r="AD71" s="213">
        <f t="shared" si="56"/>
        <v>0.66096635991344987</v>
      </c>
      <c r="AE71" s="213">
        <f t="shared" si="56"/>
        <v>0.66144587278126554</v>
      </c>
      <c r="AF71" s="213">
        <f t="shared" si="56"/>
        <v>0.71036413145245758</v>
      </c>
      <c r="AG71" s="213">
        <f t="shared" si="56"/>
        <v>0.68090635467443317</v>
      </c>
      <c r="AH71" s="213">
        <f t="shared" si="56"/>
        <v>0.67494871460373118</v>
      </c>
      <c r="AI71" s="213">
        <f t="shared" si="56"/>
        <v>0.61162178853761351</v>
      </c>
      <c r="AJ71" s="213">
        <f t="shared" si="56"/>
        <v>0.65672003218347685</v>
      </c>
      <c r="AK71" s="303"/>
      <c r="AL71" s="214"/>
      <c r="AM71" s="39">
        <f t="shared" ref="AM71:AP71" si="59">SUM(AM66:AM70)</f>
        <v>8630831.5899999999</v>
      </c>
      <c r="AN71" s="147">
        <f t="shared" si="59"/>
        <v>10303588.810000001</v>
      </c>
      <c r="AO71" s="148">
        <f t="shared" si="59"/>
        <v>12017380.950000003</v>
      </c>
      <c r="AP71" s="148">
        <f t="shared" si="59"/>
        <v>16496662.479999999</v>
      </c>
      <c r="AQ71" s="148">
        <f t="shared" ref="AQ71:AR71" si="60">SUM(AQ66:AQ70)</f>
        <v>15674664.700000001</v>
      </c>
      <c r="AR71" s="148">
        <f t="shared" si="60"/>
        <v>15701351.839999998</v>
      </c>
      <c r="AS71" s="148">
        <f t="shared" ref="AS71:AT71" si="61">SUM(AS66:AS70)</f>
        <v>14667586.16</v>
      </c>
      <c r="AT71" s="148">
        <f t="shared" si="61"/>
        <v>14155586</v>
      </c>
      <c r="AU71" s="148">
        <f t="shared" ref="AU71:AV71" si="62">SUM(AU66:AU70)</f>
        <v>13519148.35</v>
      </c>
      <c r="AV71" s="148">
        <f t="shared" si="62"/>
        <v>15325952.93</v>
      </c>
      <c r="AW71" s="323"/>
      <c r="AX71" s="149"/>
      <c r="AY71" s="39">
        <f t="shared" ref="AY71" si="63">SUM(AY66:AY70)</f>
        <v>46249987</v>
      </c>
    </row>
    <row r="72" spans="1:51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87"/>
      <c r="AA72" s="232"/>
      <c r="AB72" s="233"/>
      <c r="AC72" s="234"/>
      <c r="AD72" s="234"/>
      <c r="AE72" s="234"/>
      <c r="AF72" s="234"/>
      <c r="AG72" s="234"/>
      <c r="AH72" s="234"/>
      <c r="AI72" s="234"/>
      <c r="AJ72" s="234"/>
      <c r="AK72" s="304"/>
      <c r="AL72" s="235"/>
      <c r="AM72" s="88"/>
      <c r="AN72" s="89"/>
      <c r="AO72" s="90"/>
      <c r="AP72" s="90"/>
      <c r="AQ72" s="90"/>
      <c r="AR72" s="90"/>
      <c r="AS72" s="90"/>
      <c r="AT72" s="90"/>
      <c r="AU72" s="90"/>
      <c r="AV72" s="90"/>
      <c r="AW72" s="317"/>
      <c r="AX72" s="91"/>
      <c r="AY72" s="88"/>
    </row>
    <row r="73" spans="1:51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 t="s">
        <v>146</v>
      </c>
      <c r="Z73" s="330" t="s">
        <v>146</v>
      </c>
      <c r="AA73" s="236">
        <f t="shared" ref="AA73:AG78" si="64">IF(ISERROR((O73-C73)/C73)=TRUE,0,(O73-C73)/C73)</f>
        <v>-0.18860235587324226</v>
      </c>
      <c r="AB73" s="237">
        <f t="shared" si="64"/>
        <v>-1.1758615375934698E-3</v>
      </c>
      <c r="AC73" s="237">
        <f t="shared" si="64"/>
        <v>0.28324479013266268</v>
      </c>
      <c r="AD73" s="237">
        <f t="shared" si="64"/>
        <v>-4.5263668781399646E-2</v>
      </c>
      <c r="AE73" s="237">
        <f t="shared" si="64"/>
        <v>6.6090936653862592E-2</v>
      </c>
      <c r="AF73" s="237">
        <f t="shared" si="64"/>
        <v>2.5556295420042934E-2</v>
      </c>
      <c r="AG73" s="237">
        <f t="shared" si="64"/>
        <v>-7.514561032041199E-2</v>
      </c>
      <c r="AH73" s="294">
        <f t="shared" ref="AH73:AJ78" si="65">IF(ISERROR((V73-J73)/J73)=TRUE,"N/A",(V73-J73)/J73)</f>
        <v>-3.8523525810543628E-2</v>
      </c>
      <c r="AI73" s="294">
        <f t="shared" si="65"/>
        <v>-7.3152229048509237E-2</v>
      </c>
      <c r="AJ73" s="294">
        <f t="shared" si="65"/>
        <v>-0.21903065455226695</v>
      </c>
      <c r="AK73" s="307"/>
      <c r="AL73" s="239"/>
      <c r="AM73" s="95">
        <f t="shared" ref="AM73:AS77" si="66">O73-C73</f>
        <v>-5700624.7900000028</v>
      </c>
      <c r="AN73" s="116">
        <f t="shared" si="66"/>
        <v>-23092.60000000149</v>
      </c>
      <c r="AO73" s="116">
        <f t="shared" si="66"/>
        <v>3434861.3899999987</v>
      </c>
      <c r="AP73" s="116">
        <f t="shared" si="66"/>
        <v>-294749.61999999918</v>
      </c>
      <c r="AQ73" s="116">
        <f t="shared" si="66"/>
        <v>258946.87000000058</v>
      </c>
      <c r="AR73" s="116">
        <f t="shared" si="66"/>
        <v>94339.960000000428</v>
      </c>
      <c r="AS73" s="116">
        <f t="shared" si="66"/>
        <v>-287684.58999999985</v>
      </c>
      <c r="AT73" s="296">
        <f t="shared" ref="AT73:AV77" si="67">IF(ISERROR(V73-J73)=TRUE,"N/A",V73-J73)</f>
        <v>-200338.11999999825</v>
      </c>
      <c r="AU73" s="296">
        <f t="shared" si="67"/>
        <v>-873780.74999999814</v>
      </c>
      <c r="AV73" s="296">
        <f t="shared" si="67"/>
        <v>-5453887.5100000016</v>
      </c>
      <c r="AW73" s="324"/>
      <c r="AX73" s="96"/>
      <c r="AY73" s="182" t="s">
        <v>146</v>
      </c>
    </row>
    <row r="74" spans="1:51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 t="s">
        <v>146</v>
      </c>
      <c r="Z74" s="330" t="s">
        <v>146</v>
      </c>
      <c r="AA74" s="236">
        <f t="shared" si="64"/>
        <v>-0.18640820131461236</v>
      </c>
      <c r="AB74" s="237">
        <f t="shared" si="64"/>
        <v>2.1506982500894171E-2</v>
      </c>
      <c r="AC74" s="237">
        <f t="shared" si="64"/>
        <v>0.29013481991733447</v>
      </c>
      <c r="AD74" s="237">
        <f t="shared" si="64"/>
        <v>-6.7658870724928585E-2</v>
      </c>
      <c r="AE74" s="237">
        <f t="shared" si="64"/>
        <v>1.9272705173277942E-2</v>
      </c>
      <c r="AF74" s="237">
        <f t="shared" si="64"/>
        <v>-2.3577559862328068E-2</v>
      </c>
      <c r="AG74" s="237">
        <f t="shared" si="64"/>
        <v>-0.10457531070914798</v>
      </c>
      <c r="AH74" s="294">
        <f t="shared" si="65"/>
        <v>-5.9604619853498665E-2</v>
      </c>
      <c r="AI74" s="294">
        <f t="shared" si="65"/>
        <v>6.3583311350534022E-2</v>
      </c>
      <c r="AJ74" s="294">
        <f t="shared" si="65"/>
        <v>-0.19883015977418581</v>
      </c>
      <c r="AK74" s="307"/>
      <c r="AL74" s="239"/>
      <c r="AM74" s="95">
        <f t="shared" si="66"/>
        <v>-515929.56000000006</v>
      </c>
      <c r="AN74" s="116">
        <f t="shared" si="66"/>
        <v>40122.060000000056</v>
      </c>
      <c r="AO74" s="116">
        <f t="shared" si="66"/>
        <v>342036.70999999996</v>
      </c>
      <c r="AP74" s="116">
        <f t="shared" si="66"/>
        <v>-45232.70000000007</v>
      </c>
      <c r="AQ74" s="116">
        <f t="shared" si="66"/>
        <v>8083.4799999999814</v>
      </c>
      <c r="AR74" s="116">
        <f t="shared" si="66"/>
        <v>-9503.640000000014</v>
      </c>
      <c r="AS74" s="116">
        <f t="shared" si="66"/>
        <v>-44310.589999999967</v>
      </c>
      <c r="AT74" s="296">
        <f t="shared" si="67"/>
        <v>-31482.919999999984</v>
      </c>
      <c r="AU74" s="296">
        <f t="shared" si="67"/>
        <v>65862.630000000121</v>
      </c>
      <c r="AV74" s="296">
        <f t="shared" si="67"/>
        <v>-425113.42999999993</v>
      </c>
      <c r="AW74" s="324"/>
      <c r="AX74" s="96"/>
      <c r="AY74" s="182" t="s">
        <v>146</v>
      </c>
    </row>
    <row r="75" spans="1:51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 t="s">
        <v>146</v>
      </c>
      <c r="Z75" s="330" t="s">
        <v>146</v>
      </c>
      <c r="AA75" s="236">
        <f t="shared" si="64"/>
        <v>-0.2534691870078562</v>
      </c>
      <c r="AB75" s="237">
        <f t="shared" si="64"/>
        <v>-6.5180106261518891E-2</v>
      </c>
      <c r="AC75" s="237">
        <f t="shared" si="64"/>
        <v>0.16543086043266236</v>
      </c>
      <c r="AD75" s="237">
        <f t="shared" si="64"/>
        <v>-0.13023865743573104</v>
      </c>
      <c r="AE75" s="237">
        <f t="shared" si="64"/>
        <v>-0.11707190586645247</v>
      </c>
      <c r="AF75" s="237">
        <f t="shared" si="64"/>
        <v>-0.11640600190405584</v>
      </c>
      <c r="AG75" s="237">
        <f t="shared" si="64"/>
        <v>-9.9945937447266181E-2</v>
      </c>
      <c r="AH75" s="294">
        <f t="shared" si="65"/>
        <v>-5.0984339824518651E-2</v>
      </c>
      <c r="AI75" s="294">
        <f t="shared" si="65"/>
        <v>-8.8472565696437258E-2</v>
      </c>
      <c r="AJ75" s="294">
        <f t="shared" si="65"/>
        <v>-0.27296260710954201</v>
      </c>
      <c r="AK75" s="307"/>
      <c r="AL75" s="239"/>
      <c r="AM75" s="95">
        <f t="shared" si="66"/>
        <v>-1107448.8500000006</v>
      </c>
      <c r="AN75" s="116">
        <f t="shared" si="66"/>
        <v>-168759.46999999974</v>
      </c>
      <c r="AO75" s="116">
        <f t="shared" si="66"/>
        <v>240273.57000000007</v>
      </c>
      <c r="AP75" s="116">
        <f t="shared" si="66"/>
        <v>-92837.159999999916</v>
      </c>
      <c r="AQ75" s="116">
        <f t="shared" si="66"/>
        <v>-51050.73000000004</v>
      </c>
      <c r="AR75" s="116">
        <f t="shared" si="66"/>
        <v>-52869.030000000028</v>
      </c>
      <c r="AS75" s="116">
        <f t="shared" si="66"/>
        <v>-43023.159999999974</v>
      </c>
      <c r="AT75" s="296">
        <f t="shared" si="67"/>
        <v>-29417.960000000079</v>
      </c>
      <c r="AU75" s="296">
        <f t="shared" si="67"/>
        <v>-127136.44999999995</v>
      </c>
      <c r="AV75" s="296">
        <f t="shared" si="67"/>
        <v>-955154.6799999997</v>
      </c>
      <c r="AW75" s="324"/>
      <c r="AX75" s="96"/>
      <c r="AY75" s="182" t="s">
        <v>146</v>
      </c>
    </row>
    <row r="76" spans="1:51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 t="s">
        <v>146</v>
      </c>
      <c r="Z76" s="330" t="s">
        <v>146</v>
      </c>
      <c r="AA76" s="236">
        <f t="shared" si="64"/>
        <v>-0.17719185372728471</v>
      </c>
      <c r="AB76" s="237">
        <f t="shared" si="64"/>
        <v>-0.15542363941226658</v>
      </c>
      <c r="AC76" s="237">
        <f t="shared" si="64"/>
        <v>-2.1961887972570832E-2</v>
      </c>
      <c r="AD76" s="237">
        <f t="shared" si="64"/>
        <v>-0.21193995740489632</v>
      </c>
      <c r="AE76" s="237">
        <f t="shared" si="64"/>
        <v>-0.10848665778052066</v>
      </c>
      <c r="AF76" s="237">
        <f t="shared" si="64"/>
        <v>-9.4630192108014308E-2</v>
      </c>
      <c r="AG76" s="237">
        <f t="shared" si="64"/>
        <v>-0.27502110738843349</v>
      </c>
      <c r="AH76" s="294">
        <f t="shared" si="65"/>
        <v>-7.0187527076115835E-2</v>
      </c>
      <c r="AI76" s="294">
        <f t="shared" si="65"/>
        <v>-8.0350911827027194E-2</v>
      </c>
      <c r="AJ76" s="294">
        <f t="shared" si="65"/>
        <v>-0.24052098218026463</v>
      </c>
      <c r="AK76" s="307"/>
      <c r="AL76" s="239"/>
      <c r="AM76" s="95">
        <f t="shared" si="66"/>
        <v>-1603881.5700000003</v>
      </c>
      <c r="AN76" s="116">
        <f t="shared" si="66"/>
        <v>-1018731.1500000004</v>
      </c>
      <c r="AO76" s="116">
        <f t="shared" si="66"/>
        <v>-95095.83999999892</v>
      </c>
      <c r="AP76" s="116">
        <f t="shared" si="66"/>
        <v>-545033.90999999922</v>
      </c>
      <c r="AQ76" s="116">
        <f t="shared" si="66"/>
        <v>-182002.93000000017</v>
      </c>
      <c r="AR76" s="116">
        <f t="shared" si="66"/>
        <v>-152617.64999999991</v>
      </c>
      <c r="AS76" s="116">
        <f t="shared" si="66"/>
        <v>-480551.67999999993</v>
      </c>
      <c r="AT76" s="296">
        <f t="shared" si="67"/>
        <v>-142418.74999999953</v>
      </c>
      <c r="AU76" s="296">
        <f t="shared" si="67"/>
        <v>-313924.20999999996</v>
      </c>
      <c r="AV76" s="296">
        <f t="shared" si="67"/>
        <v>-1833064.3300000019</v>
      </c>
      <c r="AW76" s="324"/>
      <c r="AX76" s="96"/>
      <c r="AY76" s="182" t="s">
        <v>146</v>
      </c>
    </row>
    <row r="77" spans="1:51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 t="s">
        <v>146</v>
      </c>
      <c r="Z77" s="330" t="s">
        <v>146</v>
      </c>
      <c r="AA77" s="236">
        <f t="shared" si="64"/>
        <v>-9.1133349580420464E-2</v>
      </c>
      <c r="AB77" s="237">
        <f t="shared" si="64"/>
        <v>-7.8590712469332816E-2</v>
      </c>
      <c r="AC77" s="237">
        <f t="shared" si="64"/>
        <v>1.3688265377286832E-2</v>
      </c>
      <c r="AD77" s="237">
        <f t="shared" si="64"/>
        <v>-7.2183070978385139E-2</v>
      </c>
      <c r="AE77" s="237">
        <f t="shared" si="64"/>
        <v>-3.7697279440427986E-2</v>
      </c>
      <c r="AF77" s="237">
        <f t="shared" si="64"/>
        <v>-7.4768540086539048E-2</v>
      </c>
      <c r="AG77" s="237">
        <f t="shared" si="64"/>
        <v>-7.3651050413997814E-3</v>
      </c>
      <c r="AH77" s="294">
        <f t="shared" si="65"/>
        <v>-1.8396970762725503E-2</v>
      </c>
      <c r="AI77" s="294">
        <f t="shared" si="65"/>
        <v>-7.8280648187744786E-2</v>
      </c>
      <c r="AJ77" s="294">
        <f t="shared" si="65"/>
        <v>-0.12427952391479945</v>
      </c>
      <c r="AK77" s="307"/>
      <c r="AL77" s="239"/>
      <c r="AM77" s="95">
        <f t="shared" si="66"/>
        <v>-1393582.3799999878</v>
      </c>
      <c r="AN77" s="116">
        <f t="shared" si="66"/>
        <v>-1070939.4900000002</v>
      </c>
      <c r="AO77" s="116">
        <f t="shared" si="66"/>
        <v>148673.12000000291</v>
      </c>
      <c r="AP77" s="116">
        <f t="shared" si="66"/>
        <v>-637320.51999999862</v>
      </c>
      <c r="AQ77" s="116">
        <f t="shared" si="66"/>
        <v>-285061.0700000003</v>
      </c>
      <c r="AR77" s="116">
        <f t="shared" si="66"/>
        <v>-586592.21999999881</v>
      </c>
      <c r="AS77" s="116">
        <f t="shared" si="66"/>
        <v>-56438.930000001565</v>
      </c>
      <c r="AT77" s="296">
        <f t="shared" si="67"/>
        <v>-144280.12999999616</v>
      </c>
      <c r="AU77" s="296">
        <f t="shared" si="67"/>
        <v>-799833.60000000149</v>
      </c>
      <c r="AV77" s="296">
        <f t="shared" si="67"/>
        <v>-1722456.0199999996</v>
      </c>
      <c r="AW77" s="324"/>
      <c r="AX77" s="96"/>
      <c r="AY77" s="182" t="s">
        <v>146</v>
      </c>
    </row>
    <row r="78" spans="1:51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X78" si="68">SUM(D73:D77)</f>
        <v>44274877.740000002</v>
      </c>
      <c r="E78" s="159">
        <f t="shared" si="68"/>
        <v>29949524.729999997</v>
      </c>
      <c r="F78" s="159">
        <f t="shared" si="68"/>
        <v>19294067.91</v>
      </c>
      <c r="G78" s="159">
        <f t="shared" si="68"/>
        <v>14013028.34</v>
      </c>
      <c r="H78" s="159">
        <f t="shared" si="68"/>
        <v>14006935.869999999</v>
      </c>
      <c r="I78" s="159">
        <f t="shared" si="68"/>
        <v>14092889.82</v>
      </c>
      <c r="J78" s="159">
        <f t="shared" si="68"/>
        <v>16177325.869999997</v>
      </c>
      <c r="K78" s="159">
        <f t="shared" si="68"/>
        <v>28541983.07</v>
      </c>
      <c r="L78" s="159">
        <f t="shared" si="68"/>
        <v>52018154.140000001</v>
      </c>
      <c r="M78" s="159">
        <f t="shared" si="68"/>
        <v>65125568.800000004</v>
      </c>
      <c r="N78" s="160">
        <f t="shared" si="68"/>
        <v>56406212.75</v>
      </c>
      <c r="O78" s="158">
        <f t="shared" si="68"/>
        <v>51384418.340000011</v>
      </c>
      <c r="P78" s="159">
        <f t="shared" si="68"/>
        <v>42033477.089999996</v>
      </c>
      <c r="Q78" s="159">
        <f t="shared" si="68"/>
        <v>34020273.68</v>
      </c>
      <c r="R78" s="159">
        <f t="shared" si="68"/>
        <v>17678894.000000004</v>
      </c>
      <c r="S78" s="159">
        <f t="shared" si="68"/>
        <v>13761943.959999999</v>
      </c>
      <c r="T78" s="159">
        <f t="shared" si="68"/>
        <v>13299693.290000001</v>
      </c>
      <c r="U78" s="159">
        <f t="shared" si="68"/>
        <v>13180880.870000001</v>
      </c>
      <c r="V78" s="159">
        <f t="shared" si="68"/>
        <v>15629387.990000004</v>
      </c>
      <c r="W78" s="159">
        <f t="shared" si="68"/>
        <v>26493170.690000001</v>
      </c>
      <c r="X78" s="159">
        <f t="shared" si="68"/>
        <v>41628478.169999994</v>
      </c>
      <c r="Y78" s="300" t="s">
        <v>146</v>
      </c>
      <c r="Z78" s="331" t="s">
        <v>146</v>
      </c>
      <c r="AA78" s="240">
        <f t="shared" si="64"/>
        <v>-0.1672687632312265</v>
      </c>
      <c r="AB78" s="241">
        <f t="shared" si="64"/>
        <v>-5.0624660403636064E-2</v>
      </c>
      <c r="AC78" s="241">
        <f t="shared" si="64"/>
        <v>0.13592031882637504</v>
      </c>
      <c r="AD78" s="241">
        <f t="shared" si="64"/>
        <v>-8.3713497720346544E-2</v>
      </c>
      <c r="AE78" s="241">
        <f t="shared" si="64"/>
        <v>-1.7917924227933219E-2</v>
      </c>
      <c r="AF78" s="241">
        <f t="shared" si="64"/>
        <v>-5.0492312277574398E-2</v>
      </c>
      <c r="AG78" s="241">
        <f t="shared" si="64"/>
        <v>-6.4714119080510862E-2</v>
      </c>
      <c r="AH78" s="295">
        <f t="shared" si="65"/>
        <v>-3.3870732678762158E-2</v>
      </c>
      <c r="AI78" s="295">
        <f t="shared" si="65"/>
        <v>-7.1782411718738323E-2</v>
      </c>
      <c r="AJ78" s="295">
        <f t="shared" si="65"/>
        <v>-0.19973173100371006</v>
      </c>
      <c r="AK78" s="308"/>
      <c r="AL78" s="243"/>
      <c r="AM78" s="97">
        <f t="shared" ref="AM78:AP85" si="69">SUM(AM73:AM77)</f>
        <v>-10321467.149999991</v>
      </c>
      <c r="AN78" s="155">
        <f t="shared" ref="AN78:AO78" si="70">SUM(AN73:AN77)</f>
        <v>-2241400.6500000018</v>
      </c>
      <c r="AO78" s="155">
        <f t="shared" si="70"/>
        <v>4070748.950000003</v>
      </c>
      <c r="AP78" s="155">
        <f t="shared" ref="AP78:AQ78" si="71">SUM(AP73:AP77)</f>
        <v>-1615173.9099999969</v>
      </c>
      <c r="AQ78" s="155">
        <f t="shared" si="71"/>
        <v>-251084.37999999995</v>
      </c>
      <c r="AR78" s="155">
        <f t="shared" ref="AR78:AS78" si="72">SUM(AR73:AR77)</f>
        <v>-707242.57999999833</v>
      </c>
      <c r="AS78" s="155">
        <f t="shared" si="72"/>
        <v>-912008.95000000135</v>
      </c>
      <c r="AT78" s="297">
        <f>IF(AT77="N/A","N/A",SUM(AT73:AT77))</f>
        <v>-547937.87999999407</v>
      </c>
      <c r="AU78" s="297">
        <f>IF(AU77="N/A","N/A",SUM(AU73:AU77))</f>
        <v>-2048812.3799999994</v>
      </c>
      <c r="AV78" s="297">
        <f>IF(AV77="N/A","N/A",SUM(AV73:AV77))</f>
        <v>-10389675.970000003</v>
      </c>
      <c r="AW78" s="325"/>
      <c r="AX78" s="163"/>
      <c r="AY78" s="199" t="s">
        <v>146</v>
      </c>
    </row>
    <row r="79" spans="1:51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52"/>
      <c r="AA79" s="244"/>
      <c r="AB79" s="245"/>
      <c r="AC79" s="246"/>
      <c r="AD79" s="246"/>
      <c r="AE79" s="246"/>
      <c r="AF79" s="246"/>
      <c r="AG79" s="246"/>
      <c r="AH79" s="246"/>
      <c r="AI79" s="246"/>
      <c r="AJ79" s="246"/>
      <c r="AK79" s="306"/>
      <c r="AL79" s="247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322"/>
      <c r="AX79" s="56"/>
      <c r="AY79" s="53"/>
    </row>
    <row r="80" spans="1:51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3">D94-D87</f>
        <v>25373381.18</v>
      </c>
      <c r="E80" s="114">
        <f t="shared" si="73"/>
        <v>18235807.030000001</v>
      </c>
      <c r="F80" s="114">
        <f t="shared" si="73"/>
        <v>11664183.460000001</v>
      </c>
      <c r="G80" s="114">
        <f t="shared" si="73"/>
        <v>10271171.23</v>
      </c>
      <c r="H80" s="114">
        <f t="shared" si="73"/>
        <v>9375011.1699999999</v>
      </c>
      <c r="I80" s="114">
        <f t="shared" si="73"/>
        <v>9776353.0199999996</v>
      </c>
      <c r="J80" s="114">
        <f t="shared" si="73"/>
        <v>13100990.1</v>
      </c>
      <c r="K80" s="114">
        <f t="shared" si="73"/>
        <v>17644830.98</v>
      </c>
      <c r="L80" s="114">
        <f t="shared" si="73"/>
        <v>31544476.550000001</v>
      </c>
      <c r="M80" s="114">
        <f t="shared" si="73"/>
        <v>41236779.899999999</v>
      </c>
      <c r="N80" s="115">
        <f t="shared" si="73"/>
        <v>32296773.079999998</v>
      </c>
      <c r="O80" s="113">
        <f t="shared" si="73"/>
        <v>31973555.09</v>
      </c>
      <c r="P80" s="182">
        <f t="shared" ref="P80:R80" si="74">P94-P87</f>
        <v>26914356.510000002</v>
      </c>
      <c r="Q80" s="114">
        <f t="shared" si="74"/>
        <v>23384632.41</v>
      </c>
      <c r="R80" s="266">
        <f t="shared" si="74"/>
        <v>11644057.08</v>
      </c>
      <c r="S80" s="266">
        <f t="shared" ref="S80:V80" si="75">S94-S87</f>
        <v>11039342.789999999</v>
      </c>
      <c r="T80" s="266">
        <f t="shared" si="75"/>
        <v>9241523.2699999996</v>
      </c>
      <c r="U80" s="266">
        <f t="shared" si="75"/>
        <v>8203395</v>
      </c>
      <c r="V80" s="266">
        <f t="shared" si="75"/>
        <v>11511500</v>
      </c>
      <c r="W80" s="266">
        <f t="shared" ref="W80:X80" si="76">W94-W87</f>
        <v>17281466.420000002</v>
      </c>
      <c r="X80" s="266">
        <f t="shared" si="76"/>
        <v>30108772.690000001</v>
      </c>
      <c r="Y80" s="287">
        <v>43556626</v>
      </c>
      <c r="Z80" s="115">
        <v>20731802</v>
      </c>
      <c r="AA80" s="236">
        <f t="shared" ref="AA80:AJ85" si="77">IF(ISERROR((O80-C80)/C80)=TRUE,0,(O80-C80)/C80)</f>
        <v>-8.6753079838778099E-2</v>
      </c>
      <c r="AB80" s="237">
        <f t="shared" si="77"/>
        <v>6.0731966270803565E-2</v>
      </c>
      <c r="AC80" s="238">
        <f t="shared" si="77"/>
        <v>0.28234699849201017</v>
      </c>
      <c r="AD80" s="238">
        <f t="shared" si="77"/>
        <v>-1.7254855489044938E-3</v>
      </c>
      <c r="AE80" s="238">
        <f t="shared" si="77"/>
        <v>7.4789091019758863E-2</v>
      </c>
      <c r="AF80" s="238">
        <f t="shared" si="77"/>
        <v>-1.4238692368406039E-2</v>
      </c>
      <c r="AG80" s="238">
        <f t="shared" si="77"/>
        <v>-0.16089415109930222</v>
      </c>
      <c r="AH80" s="238">
        <f t="shared" si="77"/>
        <v>-0.12132595230340641</v>
      </c>
      <c r="AI80" s="238">
        <f t="shared" si="77"/>
        <v>-2.0593258184896403E-2</v>
      </c>
      <c r="AJ80" s="238">
        <f t="shared" si="77"/>
        <v>-4.5513637156866987E-2</v>
      </c>
      <c r="AK80" s="309"/>
      <c r="AL80" s="206"/>
      <c r="AM80" s="38">
        <f t="shared" ref="AM80:AV84" si="78">O80-C80</f>
        <v>-3037299.4599999972</v>
      </c>
      <c r="AN80" s="116">
        <f t="shared" si="78"/>
        <v>1540975.3300000019</v>
      </c>
      <c r="AO80" s="117">
        <f t="shared" si="78"/>
        <v>5148825.379999999</v>
      </c>
      <c r="AP80" s="117">
        <f t="shared" si="78"/>
        <v>-20126.38000000082</v>
      </c>
      <c r="AQ80" s="117">
        <f t="shared" si="78"/>
        <v>768171.55999999866</v>
      </c>
      <c r="AR80" s="117">
        <f t="shared" si="78"/>
        <v>-133487.90000000037</v>
      </c>
      <c r="AS80" s="117">
        <f t="shared" si="78"/>
        <v>-1572958.0199999996</v>
      </c>
      <c r="AT80" s="117">
        <f t="shared" si="78"/>
        <v>-1589490.0999999996</v>
      </c>
      <c r="AU80" s="117">
        <f t="shared" si="78"/>
        <v>-363364.55999999866</v>
      </c>
      <c r="AV80" s="117">
        <f t="shared" si="78"/>
        <v>-1435703.8599999994</v>
      </c>
      <c r="AW80" s="326"/>
      <c r="AX80" s="118"/>
      <c r="AY80" s="182">
        <f t="shared" ref="AY80:AY85" si="79">AY94</f>
        <v>20731802</v>
      </c>
    </row>
    <row r="81" spans="1:51" s="41" customFormat="1" x14ac:dyDescent="0.35">
      <c r="A81" s="172"/>
      <c r="B81" s="42" t="s">
        <v>31</v>
      </c>
      <c r="C81" s="113">
        <f t="shared" ref="C81:R84" si="80">C95-C88</f>
        <v>3815460.1</v>
      </c>
      <c r="D81" s="114">
        <f t="shared" si="80"/>
        <v>1981289.28</v>
      </c>
      <c r="E81" s="114">
        <f t="shared" si="80"/>
        <v>1259002.44</v>
      </c>
      <c r="F81" s="114">
        <f t="shared" si="80"/>
        <v>823287</v>
      </c>
      <c r="G81" s="114">
        <f t="shared" si="80"/>
        <v>586925.21</v>
      </c>
      <c r="H81" s="114">
        <f t="shared" si="80"/>
        <v>503590.98</v>
      </c>
      <c r="I81" s="114">
        <f t="shared" si="80"/>
        <v>540984.42000000004</v>
      </c>
      <c r="J81" s="114">
        <f t="shared" si="80"/>
        <v>767284.11</v>
      </c>
      <c r="K81" s="114">
        <f t="shared" si="80"/>
        <v>1169352.3</v>
      </c>
      <c r="L81" s="114">
        <f t="shared" si="80"/>
        <v>1991161.17</v>
      </c>
      <c r="M81" s="114">
        <f t="shared" si="80"/>
        <v>2386866.59</v>
      </c>
      <c r="N81" s="115">
        <f t="shared" si="80"/>
        <v>1917841.73</v>
      </c>
      <c r="O81" s="113">
        <f t="shared" si="80"/>
        <v>1358879.61</v>
      </c>
      <c r="P81" s="182">
        <f t="shared" si="80"/>
        <v>1297533.43</v>
      </c>
      <c r="Q81" s="114">
        <f t="shared" si="80"/>
        <v>979342.28</v>
      </c>
      <c r="R81" s="266">
        <f t="shared" si="80"/>
        <v>553840.9</v>
      </c>
      <c r="S81" s="266">
        <f t="shared" ref="S81:V81" si="81">S95-S88</f>
        <v>498709.01</v>
      </c>
      <c r="T81" s="266">
        <f t="shared" si="81"/>
        <v>403280.13</v>
      </c>
      <c r="U81" s="266">
        <f t="shared" si="81"/>
        <v>435257</v>
      </c>
      <c r="V81" s="266">
        <f t="shared" si="81"/>
        <v>488968</v>
      </c>
      <c r="W81" s="266">
        <f t="shared" ref="W81:X81" si="82">W95-W88</f>
        <v>797031.14</v>
      </c>
      <c r="X81" s="266">
        <f t="shared" si="82"/>
        <v>1338737.3999999999</v>
      </c>
      <c r="Y81" s="287">
        <v>2056490</v>
      </c>
      <c r="Z81" s="115">
        <v>1069090</v>
      </c>
      <c r="AA81" s="236">
        <f t="shared" si="77"/>
        <v>-0.64384908388899154</v>
      </c>
      <c r="AB81" s="237">
        <f t="shared" si="77"/>
        <v>-0.34510652073986897</v>
      </c>
      <c r="AC81" s="238">
        <f t="shared" si="77"/>
        <v>-0.22212837014041048</v>
      </c>
      <c r="AD81" s="238">
        <f t="shared" si="77"/>
        <v>-0.3272808874669465</v>
      </c>
      <c r="AE81" s="238">
        <f t="shared" si="77"/>
        <v>-0.15030228468121171</v>
      </c>
      <c r="AF81" s="238">
        <f t="shared" si="77"/>
        <v>-0.19919111736274542</v>
      </c>
      <c r="AG81" s="238">
        <f t="shared" si="77"/>
        <v>-0.1954352400758603</v>
      </c>
      <c r="AH81" s="238">
        <f t="shared" si="77"/>
        <v>-0.36272888539292181</v>
      </c>
      <c r="AI81" s="238">
        <f t="shared" si="77"/>
        <v>-0.31839947635969074</v>
      </c>
      <c r="AJ81" s="238">
        <f t="shared" si="77"/>
        <v>-0.32765995029925177</v>
      </c>
      <c r="AK81" s="309"/>
      <c r="AL81" s="206"/>
      <c r="AM81" s="38">
        <f t="shared" si="78"/>
        <v>-2456580.4900000002</v>
      </c>
      <c r="AN81" s="116">
        <f t="shared" si="78"/>
        <v>-683755.85000000009</v>
      </c>
      <c r="AO81" s="117">
        <f t="shared" si="78"/>
        <v>-279660.15999999992</v>
      </c>
      <c r="AP81" s="117">
        <f t="shared" si="78"/>
        <v>-269446.09999999998</v>
      </c>
      <c r="AQ81" s="117">
        <f t="shared" si="78"/>
        <v>-88216.199999999953</v>
      </c>
      <c r="AR81" s="117">
        <f t="shared" si="78"/>
        <v>-100310.84999999998</v>
      </c>
      <c r="AS81" s="117">
        <f t="shared" si="78"/>
        <v>-105727.42000000004</v>
      </c>
      <c r="AT81" s="117">
        <f t="shared" si="78"/>
        <v>-278316.11</v>
      </c>
      <c r="AU81" s="117">
        <f t="shared" si="78"/>
        <v>-372321.16000000003</v>
      </c>
      <c r="AV81" s="117">
        <f t="shared" si="78"/>
        <v>-652423.77</v>
      </c>
      <c r="AW81" s="326"/>
      <c r="AX81" s="118"/>
      <c r="AY81" s="182">
        <f t="shared" si="79"/>
        <v>1069090</v>
      </c>
    </row>
    <row r="82" spans="1:51" s="41" customFormat="1" x14ac:dyDescent="0.35">
      <c r="A82" s="172"/>
      <c r="B82" s="42" t="s">
        <v>32</v>
      </c>
      <c r="C82" s="113">
        <f t="shared" si="80"/>
        <v>5139355.42</v>
      </c>
      <c r="D82" s="114">
        <f t="shared" si="80"/>
        <v>3392083.57</v>
      </c>
      <c r="E82" s="114">
        <f t="shared" si="80"/>
        <v>2062323.67</v>
      </c>
      <c r="F82" s="114">
        <f t="shared" si="80"/>
        <v>1218502.22</v>
      </c>
      <c r="G82" s="114">
        <f t="shared" si="80"/>
        <v>1166155.3400000001</v>
      </c>
      <c r="H82" s="114">
        <f t="shared" si="80"/>
        <v>1025342.24</v>
      </c>
      <c r="I82" s="114">
        <f t="shared" si="80"/>
        <v>1081396.98</v>
      </c>
      <c r="J82" s="114">
        <f t="shared" si="80"/>
        <v>1428173.94</v>
      </c>
      <c r="K82" s="114">
        <f t="shared" si="80"/>
        <v>2957440.95</v>
      </c>
      <c r="L82" s="114">
        <f t="shared" si="80"/>
        <v>4560232.72</v>
      </c>
      <c r="M82" s="114">
        <f t="shared" si="80"/>
        <v>5497423.21</v>
      </c>
      <c r="N82" s="115">
        <f t="shared" si="80"/>
        <v>5069783.54</v>
      </c>
      <c r="O82" s="113">
        <f t="shared" si="80"/>
        <v>4245889.05</v>
      </c>
      <c r="P82" s="182">
        <f t="shared" si="80"/>
        <v>3223618.3</v>
      </c>
      <c r="Q82" s="114">
        <f t="shared" si="80"/>
        <v>2523686.5</v>
      </c>
      <c r="R82" s="266">
        <f t="shared" si="80"/>
        <v>1194096.1399999999</v>
      </c>
      <c r="S82" s="266">
        <f t="shared" ref="S82:V82" si="83">S96-S89</f>
        <v>1165446.1000000001</v>
      </c>
      <c r="T82" s="266">
        <f t="shared" si="83"/>
        <v>1099289.9099999999</v>
      </c>
      <c r="U82" s="266">
        <f t="shared" si="83"/>
        <v>850492</v>
      </c>
      <c r="V82" s="266">
        <f t="shared" si="83"/>
        <v>1194619</v>
      </c>
      <c r="W82" s="266">
        <f t="shared" ref="W82:X82" si="84">W96-W89</f>
        <v>1981921.07</v>
      </c>
      <c r="X82" s="266">
        <f t="shared" si="84"/>
        <v>3949790.67</v>
      </c>
      <c r="Y82" s="287">
        <v>6046854</v>
      </c>
      <c r="Z82" s="115">
        <v>3164771</v>
      </c>
      <c r="AA82" s="236">
        <f t="shared" si="77"/>
        <v>-0.17384794336718595</v>
      </c>
      <c r="AB82" s="237">
        <f t="shared" si="77"/>
        <v>-4.9664245153016685E-2</v>
      </c>
      <c r="AC82" s="238">
        <f t="shared" si="77"/>
        <v>0.22371019482116505</v>
      </c>
      <c r="AD82" s="238">
        <f t="shared" si="77"/>
        <v>-2.0029573684322115E-2</v>
      </c>
      <c r="AE82" s="238">
        <f t="shared" si="77"/>
        <v>-6.0818655600375728E-4</v>
      </c>
      <c r="AF82" s="238">
        <f t="shared" si="77"/>
        <v>7.2119987956411433E-2</v>
      </c>
      <c r="AG82" s="238">
        <f t="shared" si="77"/>
        <v>-0.21352471319089497</v>
      </c>
      <c r="AH82" s="238">
        <f t="shared" si="77"/>
        <v>-0.16353396001610276</v>
      </c>
      <c r="AI82" s="238">
        <f t="shared" si="77"/>
        <v>-0.32985269917223542</v>
      </c>
      <c r="AJ82" s="238">
        <f t="shared" si="77"/>
        <v>-0.13386203895313481</v>
      </c>
      <c r="AK82" s="309"/>
      <c r="AL82" s="206"/>
      <c r="AM82" s="38">
        <f t="shared" si="78"/>
        <v>-893466.37000000011</v>
      </c>
      <c r="AN82" s="116">
        <f t="shared" si="78"/>
        <v>-168465.27000000002</v>
      </c>
      <c r="AO82" s="117">
        <f t="shared" si="78"/>
        <v>461362.83000000007</v>
      </c>
      <c r="AP82" s="117">
        <f t="shared" si="78"/>
        <v>-24406.080000000075</v>
      </c>
      <c r="AQ82" s="117">
        <f t="shared" si="78"/>
        <v>-709.23999999999069</v>
      </c>
      <c r="AR82" s="117">
        <f t="shared" si="78"/>
        <v>73947.669999999925</v>
      </c>
      <c r="AS82" s="117">
        <f t="shared" si="78"/>
        <v>-230904.97999999998</v>
      </c>
      <c r="AT82" s="117">
        <f t="shared" si="78"/>
        <v>-233554.93999999994</v>
      </c>
      <c r="AU82" s="117">
        <f t="shared" si="78"/>
        <v>-975519.88000000012</v>
      </c>
      <c r="AV82" s="117">
        <f t="shared" si="78"/>
        <v>-610442.04999999981</v>
      </c>
      <c r="AW82" s="326"/>
      <c r="AX82" s="118"/>
      <c r="AY82" s="182">
        <f t="shared" si="79"/>
        <v>3164771</v>
      </c>
    </row>
    <row r="83" spans="1:51" s="41" customFormat="1" x14ac:dyDescent="0.35">
      <c r="A83" s="172"/>
      <c r="B83" s="42" t="s">
        <v>33</v>
      </c>
      <c r="C83" s="113">
        <f t="shared" si="80"/>
        <v>7151330.8499999996</v>
      </c>
      <c r="D83" s="114">
        <f t="shared" si="80"/>
        <v>5645637.5800000001</v>
      </c>
      <c r="E83" s="114">
        <f t="shared" si="80"/>
        <v>3898857.65</v>
      </c>
      <c r="F83" s="114">
        <f t="shared" si="80"/>
        <v>2737896.27</v>
      </c>
      <c r="G83" s="114">
        <f t="shared" si="80"/>
        <v>2328065.31</v>
      </c>
      <c r="H83" s="114">
        <f t="shared" si="80"/>
        <v>2110454.15</v>
      </c>
      <c r="I83" s="114">
        <f t="shared" si="80"/>
        <v>2212347.54</v>
      </c>
      <c r="J83" s="114">
        <f t="shared" si="80"/>
        <v>2787688.32</v>
      </c>
      <c r="K83" s="114">
        <f t="shared" si="80"/>
        <v>3444815.29</v>
      </c>
      <c r="L83" s="114">
        <f t="shared" si="80"/>
        <v>5749623.5899999999</v>
      </c>
      <c r="M83" s="114">
        <f t="shared" si="80"/>
        <v>7209833.8499999996</v>
      </c>
      <c r="N83" s="115">
        <f t="shared" si="80"/>
        <v>5935939.5199999996</v>
      </c>
      <c r="O83" s="113">
        <f t="shared" si="80"/>
        <v>5711672.3899999997</v>
      </c>
      <c r="P83" s="182">
        <f t="shared" si="80"/>
        <v>4662597.63</v>
      </c>
      <c r="Q83" s="114">
        <f t="shared" si="80"/>
        <v>3869396.89</v>
      </c>
      <c r="R83" s="266">
        <f t="shared" si="80"/>
        <v>2694414.26</v>
      </c>
      <c r="S83" s="266">
        <f t="shared" ref="S83:V83" si="85">S97-S90</f>
        <v>3205047.91</v>
      </c>
      <c r="T83" s="266">
        <f t="shared" si="85"/>
        <v>2044997.13</v>
      </c>
      <c r="U83" s="266">
        <f t="shared" si="85"/>
        <v>2833917</v>
      </c>
      <c r="V83" s="266">
        <f t="shared" si="85"/>
        <v>2417620</v>
      </c>
      <c r="W83" s="266">
        <f t="shared" ref="W83:X83" si="86">W97-W90</f>
        <v>3198463.32</v>
      </c>
      <c r="X83" s="266">
        <f t="shared" si="86"/>
        <v>5403119.54</v>
      </c>
      <c r="Y83" s="287">
        <v>7397260</v>
      </c>
      <c r="Z83" s="115">
        <v>4037449</v>
      </c>
      <c r="AA83" s="236">
        <f t="shared" si="77"/>
        <v>-0.20131336253307314</v>
      </c>
      <c r="AB83" s="237">
        <f t="shared" si="77"/>
        <v>-0.17412381437350433</v>
      </c>
      <c r="AC83" s="238">
        <f t="shared" si="77"/>
        <v>-7.5562543300342804E-3</v>
      </c>
      <c r="AD83" s="238">
        <f t="shared" si="77"/>
        <v>-1.5881540318545464E-2</v>
      </c>
      <c r="AE83" s="238">
        <f t="shared" si="77"/>
        <v>0.37670017083842039</v>
      </c>
      <c r="AF83" s="238">
        <f t="shared" si="77"/>
        <v>-3.1015608654658536E-2</v>
      </c>
      <c r="AG83" s="238">
        <f t="shared" si="77"/>
        <v>0.28095470931298611</v>
      </c>
      <c r="AH83" s="238">
        <f t="shared" si="77"/>
        <v>-0.13275096693736546</v>
      </c>
      <c r="AI83" s="238">
        <f t="shared" si="77"/>
        <v>-7.1513840151354008E-2</v>
      </c>
      <c r="AJ83" s="238">
        <f t="shared" si="77"/>
        <v>-6.0265519051134933E-2</v>
      </c>
      <c r="AK83" s="309"/>
      <c r="AL83" s="206"/>
      <c r="AM83" s="38">
        <f t="shared" si="78"/>
        <v>-1439658.46</v>
      </c>
      <c r="AN83" s="116">
        <f t="shared" si="78"/>
        <v>-983039.95000000019</v>
      </c>
      <c r="AO83" s="117">
        <f t="shared" si="78"/>
        <v>-29460.759999999776</v>
      </c>
      <c r="AP83" s="117">
        <f t="shared" si="78"/>
        <v>-43482.010000000242</v>
      </c>
      <c r="AQ83" s="117">
        <f t="shared" si="78"/>
        <v>876982.60000000009</v>
      </c>
      <c r="AR83" s="117">
        <f t="shared" si="78"/>
        <v>-65457.020000000019</v>
      </c>
      <c r="AS83" s="117">
        <f t="shared" si="78"/>
        <v>621569.46</v>
      </c>
      <c r="AT83" s="117">
        <f t="shared" si="78"/>
        <v>-370068.31999999983</v>
      </c>
      <c r="AU83" s="117">
        <f t="shared" si="78"/>
        <v>-246351.9700000002</v>
      </c>
      <c r="AV83" s="117">
        <f t="shared" si="78"/>
        <v>-346504.04999999981</v>
      </c>
      <c r="AW83" s="326"/>
      <c r="AX83" s="118"/>
      <c r="AY83" s="182">
        <f t="shared" si="79"/>
        <v>4037449</v>
      </c>
    </row>
    <row r="84" spans="1:51" s="41" customFormat="1" x14ac:dyDescent="0.35">
      <c r="A84" s="172"/>
      <c r="B84" s="42" t="s">
        <v>34</v>
      </c>
      <c r="C84" s="113">
        <f t="shared" si="80"/>
        <v>5096794.8499999996</v>
      </c>
      <c r="D84" s="114">
        <f t="shared" si="80"/>
        <v>4395181.9000000004</v>
      </c>
      <c r="E84" s="114">
        <f t="shared" si="80"/>
        <v>4214261.4800000004</v>
      </c>
      <c r="F84" s="114">
        <f t="shared" si="80"/>
        <v>2641807.2200000002</v>
      </c>
      <c r="G84" s="114">
        <f t="shared" si="80"/>
        <v>2584602.34</v>
      </c>
      <c r="H84" s="114">
        <f t="shared" si="80"/>
        <v>2254854.6800000002</v>
      </c>
      <c r="I84" s="114">
        <f t="shared" si="80"/>
        <v>2317623.4500000002</v>
      </c>
      <c r="J84" s="114">
        <f t="shared" si="80"/>
        <v>2623803.62</v>
      </c>
      <c r="K84" s="114">
        <f t="shared" si="80"/>
        <v>3186487.91</v>
      </c>
      <c r="L84" s="114">
        <f t="shared" si="80"/>
        <v>5033011.22</v>
      </c>
      <c r="M84" s="114">
        <f t="shared" si="80"/>
        <v>5831380.7300000004</v>
      </c>
      <c r="N84" s="115">
        <f t="shared" si="80"/>
        <v>5110497.51</v>
      </c>
      <c r="O84" s="113">
        <f t="shared" si="80"/>
        <v>5032683.05</v>
      </c>
      <c r="P84" s="182">
        <f t="shared" si="80"/>
        <v>4125935.65</v>
      </c>
      <c r="Q84" s="114">
        <f t="shared" si="80"/>
        <v>3845959.44</v>
      </c>
      <c r="R84" s="266">
        <f t="shared" si="80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66">
        <f t="shared" ref="W84:X84" si="88">W98-W91</f>
        <v>3321239.8</v>
      </c>
      <c r="X84" s="266">
        <f t="shared" si="88"/>
        <v>4848075.18</v>
      </c>
      <c r="Y84" s="287">
        <v>5878824</v>
      </c>
      <c r="Z84" s="115">
        <v>4753002</v>
      </c>
      <c r="AA84" s="236">
        <f t="shared" si="77"/>
        <v>-1.2578846488200289E-2</v>
      </c>
      <c r="AB84" s="237">
        <f t="shared" si="77"/>
        <v>-6.1259409991654828E-2</v>
      </c>
      <c r="AC84" s="238">
        <f t="shared" si="77"/>
        <v>-8.7394206967907576E-2</v>
      </c>
      <c r="AD84" s="238">
        <f t="shared" si="77"/>
        <v>0.27173230679564864</v>
      </c>
      <c r="AE84" s="238">
        <f t="shared" si="77"/>
        <v>3.1545843141192839E-2</v>
      </c>
      <c r="AF84" s="238">
        <f t="shared" si="77"/>
        <v>0.16645262922220766</v>
      </c>
      <c r="AG84" s="238">
        <f t="shared" si="77"/>
        <v>3.8934085690235751E-2</v>
      </c>
      <c r="AH84" s="238">
        <f t="shared" si="77"/>
        <v>0.28255902017545043</v>
      </c>
      <c r="AI84" s="238">
        <f t="shared" si="77"/>
        <v>4.2288530132850763E-2</v>
      </c>
      <c r="AJ84" s="238">
        <f t="shared" si="77"/>
        <v>-3.6744611111755088E-2</v>
      </c>
      <c r="AK84" s="309"/>
      <c r="AL84" s="206"/>
      <c r="AM84" s="38">
        <f t="shared" si="78"/>
        <v>-64111.799999999814</v>
      </c>
      <c r="AN84" s="116">
        <f t="shared" si="78"/>
        <v>-269246.25000000047</v>
      </c>
      <c r="AO84" s="117">
        <f t="shared" si="78"/>
        <v>-368302.0400000005</v>
      </c>
      <c r="AP84" s="117">
        <f t="shared" si="78"/>
        <v>717864.36999999965</v>
      </c>
      <c r="AQ84" s="117">
        <f t="shared" si="78"/>
        <v>81533.459999999963</v>
      </c>
      <c r="AR84" s="117">
        <f t="shared" si="78"/>
        <v>375326.48999999976</v>
      </c>
      <c r="AS84" s="117">
        <f t="shared" si="78"/>
        <v>90234.549999999814</v>
      </c>
      <c r="AT84" s="117">
        <f t="shared" si="78"/>
        <v>741379.37999999989</v>
      </c>
      <c r="AU84" s="117">
        <f t="shared" si="78"/>
        <v>134751.88999999966</v>
      </c>
      <c r="AV84" s="117">
        <f t="shared" si="78"/>
        <v>-184936.04000000004</v>
      </c>
      <c r="AW84" s="326"/>
      <c r="AX84" s="118"/>
      <c r="AY84" s="182">
        <f t="shared" si="79"/>
        <v>4753002</v>
      </c>
    </row>
    <row r="85" spans="1:51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9">SUM(D80:D84)</f>
        <v>40787573.509999998</v>
      </c>
      <c r="E85" s="152">
        <f t="shared" si="89"/>
        <v>29670252.27</v>
      </c>
      <c r="F85" s="152">
        <f t="shared" si="89"/>
        <v>19085676.170000002</v>
      </c>
      <c r="G85" s="152">
        <f t="shared" si="89"/>
        <v>16936919.43</v>
      </c>
      <c r="H85" s="152">
        <f t="shared" si="89"/>
        <v>15269253.220000001</v>
      </c>
      <c r="I85" s="152">
        <f t="shared" si="89"/>
        <v>15928705.41</v>
      </c>
      <c r="J85" s="152">
        <f t="shared" si="89"/>
        <v>20707940.09</v>
      </c>
      <c r="K85" s="152">
        <f t="shared" si="89"/>
        <v>28402927.43</v>
      </c>
      <c r="L85" s="152">
        <f t="shared" si="89"/>
        <v>48878505.25</v>
      </c>
      <c r="M85" s="152">
        <f t="shared" si="89"/>
        <v>62162284.280000001</v>
      </c>
      <c r="N85" s="154">
        <f t="shared" si="89"/>
        <v>50330835.379999988</v>
      </c>
      <c r="O85" s="151">
        <f t="shared" si="89"/>
        <v>48322679.189999998</v>
      </c>
      <c r="P85" s="152">
        <f t="shared" si="89"/>
        <v>40224041.520000003</v>
      </c>
      <c r="Q85" s="152">
        <f t="shared" si="89"/>
        <v>34603017.520000003</v>
      </c>
      <c r="R85" s="260">
        <f t="shared" si="89"/>
        <v>19446079.969999999</v>
      </c>
      <c r="S85" s="260">
        <f t="shared" ref="S85:V85" si="90">SUM(S80:S84)</f>
        <v>18574681.609999999</v>
      </c>
      <c r="T85" s="260">
        <f t="shared" si="90"/>
        <v>15419271.610000001</v>
      </c>
      <c r="U85" s="260">
        <f t="shared" si="90"/>
        <v>14730919</v>
      </c>
      <c r="V85" s="260">
        <f t="shared" si="90"/>
        <v>18977890</v>
      </c>
      <c r="W85" s="260">
        <f t="shared" ref="W85:X85" si="91">SUM(W80:W84)</f>
        <v>26580121.750000004</v>
      </c>
      <c r="X85" s="260">
        <f t="shared" si="91"/>
        <v>45648495.479999997</v>
      </c>
      <c r="Y85" s="288">
        <v>64936054</v>
      </c>
      <c r="Z85" s="154">
        <v>33756114</v>
      </c>
      <c r="AA85" s="240">
        <f t="shared" si="77"/>
        <v>-0.14037686784729295</v>
      </c>
      <c r="AB85" s="241">
        <f t="shared" si="77"/>
        <v>-1.3816266610266286E-2</v>
      </c>
      <c r="AC85" s="242">
        <f t="shared" si="77"/>
        <v>0.16625289212615124</v>
      </c>
      <c r="AD85" s="242">
        <f t="shared" si="77"/>
        <v>1.8883470346547172E-2</v>
      </c>
      <c r="AE85" s="242">
        <f t="shared" si="77"/>
        <v>9.6697760579711259E-2</v>
      </c>
      <c r="AF85" s="242">
        <f t="shared" si="77"/>
        <v>9.8248675189630905E-3</v>
      </c>
      <c r="AG85" s="242">
        <f t="shared" si="77"/>
        <v>-7.5196720585216731E-2</v>
      </c>
      <c r="AH85" s="242">
        <f t="shared" si="77"/>
        <v>-8.3545252810319479E-2</v>
      </c>
      <c r="AI85" s="242">
        <f t="shared" si="77"/>
        <v>-6.417668335393821E-2</v>
      </c>
      <c r="AJ85" s="242">
        <f t="shared" si="77"/>
        <v>-6.6082417076369235E-2</v>
      </c>
      <c r="AK85" s="310"/>
      <c r="AL85" s="251"/>
      <c r="AM85" s="153">
        <f t="shared" si="69"/>
        <v>-7891116.5799999973</v>
      </c>
      <c r="AN85" s="155">
        <f t="shared" si="69"/>
        <v>-563531.98999999883</v>
      </c>
      <c r="AO85" s="156">
        <f t="shared" si="69"/>
        <v>4932765.2499999981</v>
      </c>
      <c r="AP85" s="156">
        <f t="shared" si="69"/>
        <v>360403.79999999853</v>
      </c>
      <c r="AQ85" s="156">
        <f t="shared" ref="AQ85:AR85" si="92">SUM(AQ80:AQ84)</f>
        <v>1637762.1799999988</v>
      </c>
      <c r="AR85" s="156">
        <f t="shared" si="92"/>
        <v>150018.38999999932</v>
      </c>
      <c r="AS85" s="156">
        <f t="shared" ref="AS85:AT85" si="93">SUM(AS80:AS84)</f>
        <v>-1197786.4099999997</v>
      </c>
      <c r="AT85" s="156">
        <f t="shared" si="93"/>
        <v>-1730050.0899999994</v>
      </c>
      <c r="AU85" s="156">
        <f t="shared" ref="AU85:AV85" si="94">SUM(AU80:AU84)</f>
        <v>-1822805.6799999992</v>
      </c>
      <c r="AV85" s="156">
        <f t="shared" si="94"/>
        <v>-3230009.7699999991</v>
      </c>
      <c r="AW85" s="327"/>
      <c r="AX85" s="157"/>
      <c r="AY85" s="261">
        <f t="shared" si="79"/>
        <v>33756114</v>
      </c>
    </row>
    <row r="86" spans="1:51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52"/>
      <c r="AA86" s="244"/>
      <c r="AB86" s="245"/>
      <c r="AC86" s="246"/>
      <c r="AD86" s="246"/>
      <c r="AE86" s="246"/>
      <c r="AF86" s="246"/>
      <c r="AG86" s="246"/>
      <c r="AH86" s="246"/>
      <c r="AI86" s="246"/>
      <c r="AJ86" s="246"/>
      <c r="AK86" s="306"/>
      <c r="AL86" s="247"/>
      <c r="AM86" s="53"/>
      <c r="AN86" s="54"/>
      <c r="AO86" s="55"/>
      <c r="AP86" s="55"/>
      <c r="AQ86" s="55"/>
      <c r="AR86" s="55"/>
      <c r="AS86" s="55"/>
      <c r="AT86" s="55"/>
      <c r="AU86" s="55"/>
      <c r="AV86" s="55"/>
      <c r="AW86" s="322"/>
      <c r="AX86" s="56"/>
      <c r="AY86" s="53"/>
    </row>
    <row r="87" spans="1:51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115"/>
      <c r="AA87" s="202"/>
      <c r="AB87" s="204"/>
      <c r="AC87" s="205"/>
      <c r="AD87" s="205"/>
      <c r="AE87" s="205"/>
      <c r="AF87" s="205"/>
      <c r="AG87" s="205"/>
      <c r="AH87" s="205"/>
      <c r="AI87" s="205"/>
      <c r="AJ87" s="205"/>
      <c r="AK87" s="309"/>
      <c r="AL87" s="206"/>
      <c r="AM87" s="38"/>
      <c r="AN87" s="116"/>
      <c r="AO87" s="117"/>
      <c r="AP87" s="117"/>
      <c r="AQ87" s="117"/>
      <c r="AR87" s="117"/>
      <c r="AS87" s="117"/>
      <c r="AT87" s="117"/>
      <c r="AU87" s="117"/>
      <c r="AV87" s="117"/>
      <c r="AW87" s="326"/>
      <c r="AX87" s="118"/>
      <c r="AY87" s="182"/>
    </row>
    <row r="88" spans="1:51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115"/>
      <c r="AA88" s="202"/>
      <c r="AB88" s="204"/>
      <c r="AC88" s="205"/>
      <c r="AD88" s="205"/>
      <c r="AE88" s="205"/>
      <c r="AF88" s="205"/>
      <c r="AG88" s="205"/>
      <c r="AH88" s="205"/>
      <c r="AI88" s="205"/>
      <c r="AJ88" s="205"/>
      <c r="AK88" s="309"/>
      <c r="AL88" s="206"/>
      <c r="AM88" s="38"/>
      <c r="AN88" s="116"/>
      <c r="AO88" s="117"/>
      <c r="AP88" s="117"/>
      <c r="AQ88" s="117"/>
      <c r="AR88" s="117"/>
      <c r="AS88" s="117"/>
      <c r="AT88" s="117"/>
      <c r="AU88" s="117"/>
      <c r="AV88" s="117"/>
      <c r="AW88" s="326"/>
      <c r="AX88" s="118"/>
      <c r="AY88" s="182"/>
    </row>
    <row r="89" spans="1:51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115"/>
      <c r="AA89" s="202"/>
      <c r="AB89" s="204"/>
      <c r="AC89" s="205"/>
      <c r="AD89" s="205"/>
      <c r="AE89" s="205"/>
      <c r="AF89" s="205"/>
      <c r="AG89" s="205"/>
      <c r="AH89" s="205"/>
      <c r="AI89" s="205"/>
      <c r="AJ89" s="205"/>
      <c r="AK89" s="309"/>
      <c r="AL89" s="206"/>
      <c r="AM89" s="38"/>
      <c r="AN89" s="116"/>
      <c r="AO89" s="117"/>
      <c r="AP89" s="117"/>
      <c r="AQ89" s="117"/>
      <c r="AR89" s="117"/>
      <c r="AS89" s="117"/>
      <c r="AT89" s="117"/>
      <c r="AU89" s="117"/>
      <c r="AV89" s="117"/>
      <c r="AW89" s="326"/>
      <c r="AX89" s="118"/>
      <c r="AY89" s="182"/>
    </row>
    <row r="90" spans="1:51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115"/>
      <c r="AA90" s="202"/>
      <c r="AB90" s="204"/>
      <c r="AC90" s="205"/>
      <c r="AD90" s="205"/>
      <c r="AE90" s="205"/>
      <c r="AF90" s="205"/>
      <c r="AG90" s="205"/>
      <c r="AH90" s="205"/>
      <c r="AI90" s="205"/>
      <c r="AJ90" s="205"/>
      <c r="AK90" s="309"/>
      <c r="AL90" s="206"/>
      <c r="AM90" s="38"/>
      <c r="AN90" s="116"/>
      <c r="AO90" s="117"/>
      <c r="AP90" s="117"/>
      <c r="AQ90" s="117"/>
      <c r="AR90" s="117"/>
      <c r="AS90" s="117"/>
      <c r="AT90" s="117"/>
      <c r="AU90" s="117"/>
      <c r="AV90" s="117"/>
      <c r="AW90" s="326"/>
      <c r="AX90" s="118"/>
      <c r="AY90" s="182"/>
    </row>
    <row r="91" spans="1:51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115"/>
      <c r="AA91" s="202"/>
      <c r="AB91" s="204"/>
      <c r="AC91" s="205"/>
      <c r="AD91" s="205"/>
      <c r="AE91" s="205"/>
      <c r="AF91" s="205"/>
      <c r="AG91" s="205"/>
      <c r="AH91" s="205"/>
      <c r="AI91" s="205"/>
      <c r="AJ91" s="205"/>
      <c r="AK91" s="309"/>
      <c r="AL91" s="206"/>
      <c r="AM91" s="38"/>
      <c r="AN91" s="116"/>
      <c r="AO91" s="117"/>
      <c r="AP91" s="117"/>
      <c r="AQ91" s="117"/>
      <c r="AR91" s="117"/>
      <c r="AS91" s="117"/>
      <c r="AT91" s="117"/>
      <c r="AU91" s="117"/>
      <c r="AV91" s="117"/>
      <c r="AW91" s="326"/>
      <c r="AX91" s="118"/>
      <c r="AY91" s="182"/>
    </row>
    <row r="92" spans="1:51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154"/>
      <c r="AA92" s="248"/>
      <c r="AB92" s="249"/>
      <c r="AC92" s="250"/>
      <c r="AD92" s="250"/>
      <c r="AE92" s="250"/>
      <c r="AF92" s="250"/>
      <c r="AG92" s="250"/>
      <c r="AH92" s="250"/>
      <c r="AI92" s="250"/>
      <c r="AJ92" s="250"/>
      <c r="AK92" s="310"/>
      <c r="AL92" s="251"/>
      <c r="AM92" s="153"/>
      <c r="AN92" s="155"/>
      <c r="AO92" s="156"/>
      <c r="AP92" s="156"/>
      <c r="AQ92" s="156"/>
      <c r="AR92" s="156"/>
      <c r="AS92" s="156"/>
      <c r="AT92" s="156"/>
      <c r="AU92" s="156"/>
      <c r="AV92" s="156"/>
      <c r="AW92" s="327"/>
      <c r="AX92" s="157"/>
      <c r="AY92" s="199"/>
    </row>
    <row r="93" spans="1:51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52"/>
      <c r="AA93" s="244"/>
      <c r="AB93" s="245"/>
      <c r="AC93" s="246"/>
      <c r="AD93" s="246"/>
      <c r="AE93" s="246"/>
      <c r="AF93" s="246"/>
      <c r="AG93" s="246"/>
      <c r="AH93" s="246"/>
      <c r="AI93" s="246"/>
      <c r="AJ93" s="246"/>
      <c r="AK93" s="306"/>
      <c r="AL93" s="247"/>
      <c r="AM93" s="53"/>
      <c r="AN93" s="54"/>
      <c r="AO93" s="55"/>
      <c r="AP93" s="55"/>
      <c r="AQ93" s="55"/>
      <c r="AR93" s="55"/>
      <c r="AS93" s="55"/>
      <c r="AT93" s="55"/>
      <c r="AU93" s="55"/>
      <c r="AV93" s="55"/>
      <c r="AW93" s="322"/>
      <c r="AX93" s="56"/>
      <c r="AY93" s="53"/>
    </row>
    <row r="94" spans="1:51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115">
        <v>20731802</v>
      </c>
      <c r="AA94" s="236">
        <f t="shared" ref="AA94:AJ99" si="95">IF(ISERROR((O94-C94)/C94)=TRUE,0,(O94-C94)/C94)</f>
        <v>-8.6753079838778099E-2</v>
      </c>
      <c r="AB94" s="237">
        <f t="shared" si="95"/>
        <v>6.0731966270803565E-2</v>
      </c>
      <c r="AC94" s="238">
        <f t="shared" si="95"/>
        <v>0.28234699849201017</v>
      </c>
      <c r="AD94" s="238">
        <f t="shared" si="95"/>
        <v>-1.7254855489044938E-3</v>
      </c>
      <c r="AE94" s="238">
        <f t="shared" si="95"/>
        <v>7.4789091019758863E-2</v>
      </c>
      <c r="AF94" s="238">
        <f t="shared" si="95"/>
        <v>-1.4238692368406039E-2</v>
      </c>
      <c r="AG94" s="238">
        <f t="shared" si="95"/>
        <v>-0.16089415109930222</v>
      </c>
      <c r="AH94" s="238">
        <f t="shared" si="95"/>
        <v>-0.12132595230340641</v>
      </c>
      <c r="AI94" s="238">
        <f t="shared" si="95"/>
        <v>-2.0593258184896403E-2</v>
      </c>
      <c r="AJ94" s="238">
        <f t="shared" si="95"/>
        <v>-4.5513637156866987E-2</v>
      </c>
      <c r="AK94" s="309"/>
      <c r="AL94" s="206"/>
      <c r="AM94" s="38">
        <f t="shared" ref="AM94:AV98" si="96">O94-C94</f>
        <v>-3037299.4599999972</v>
      </c>
      <c r="AN94" s="72">
        <f t="shared" si="96"/>
        <v>1540975.3300000019</v>
      </c>
      <c r="AO94" s="73">
        <f t="shared" si="96"/>
        <v>5148825.379999999</v>
      </c>
      <c r="AP94" s="73">
        <f t="shared" si="96"/>
        <v>-20126.38000000082</v>
      </c>
      <c r="AQ94" s="73">
        <f t="shared" si="96"/>
        <v>768171.55999999866</v>
      </c>
      <c r="AR94" s="73">
        <f t="shared" si="96"/>
        <v>-133487.90000000037</v>
      </c>
      <c r="AS94" s="73">
        <f t="shared" si="96"/>
        <v>-1572958.0199999996</v>
      </c>
      <c r="AT94" s="73">
        <f t="shared" si="96"/>
        <v>-1589490.0999999996</v>
      </c>
      <c r="AU94" s="73">
        <f t="shared" si="96"/>
        <v>-363364.55999999866</v>
      </c>
      <c r="AV94" s="73">
        <f t="shared" si="96"/>
        <v>-1435703.8599999994</v>
      </c>
      <c r="AW94" s="328"/>
      <c r="AX94" s="118"/>
      <c r="AY94" s="71">
        <f>IF(ISERROR(GETPIVOTDATA("VALUE",'CSS WK pvt'!$J$2,"DT_FILE",AY$8,"COMMODITY",AY$6,"TRIM_CAT",TRIM(B94),"TRIM_LINE",A93))=TRUE,0,GETPIVOTDATA("VALUE",'CSS WK pvt'!$J$2,"DT_FILE",AY$8,"COMMODITY",AY$6,"TRIM_CAT",TRIM(B94),"TRIM_LINE",A93))</f>
        <v>20731802</v>
      </c>
    </row>
    <row r="95" spans="1:51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115">
        <v>1069090</v>
      </c>
      <c r="AA95" s="236">
        <f t="shared" si="95"/>
        <v>-0.64384908388899154</v>
      </c>
      <c r="AB95" s="237">
        <f t="shared" si="95"/>
        <v>-0.34510652073986897</v>
      </c>
      <c r="AC95" s="238">
        <f t="shared" si="95"/>
        <v>-0.22212837014041048</v>
      </c>
      <c r="AD95" s="238">
        <f t="shared" si="95"/>
        <v>-0.3272808874669465</v>
      </c>
      <c r="AE95" s="238">
        <f t="shared" si="95"/>
        <v>-0.15030228468121171</v>
      </c>
      <c r="AF95" s="238">
        <f t="shared" si="95"/>
        <v>-0.19919111736274542</v>
      </c>
      <c r="AG95" s="238">
        <f t="shared" si="95"/>
        <v>-0.1954352400758603</v>
      </c>
      <c r="AH95" s="238">
        <f t="shared" si="95"/>
        <v>-0.36272888539292181</v>
      </c>
      <c r="AI95" s="238">
        <f t="shared" si="95"/>
        <v>-0.31839947635969074</v>
      </c>
      <c r="AJ95" s="238">
        <f t="shared" si="95"/>
        <v>-0.32765995029925177</v>
      </c>
      <c r="AK95" s="309"/>
      <c r="AL95" s="206"/>
      <c r="AM95" s="38">
        <f t="shared" si="96"/>
        <v>-2456580.4900000002</v>
      </c>
      <c r="AN95" s="72">
        <f t="shared" si="96"/>
        <v>-683755.85000000009</v>
      </c>
      <c r="AO95" s="73">
        <f t="shared" si="96"/>
        <v>-279660.15999999992</v>
      </c>
      <c r="AP95" s="73">
        <f t="shared" si="96"/>
        <v>-269446.09999999998</v>
      </c>
      <c r="AQ95" s="73">
        <f t="shared" si="96"/>
        <v>-88216.199999999953</v>
      </c>
      <c r="AR95" s="73">
        <f t="shared" si="96"/>
        <v>-100310.84999999998</v>
      </c>
      <c r="AS95" s="73">
        <f t="shared" si="96"/>
        <v>-105727.42000000004</v>
      </c>
      <c r="AT95" s="73">
        <f t="shared" si="96"/>
        <v>-278316.11</v>
      </c>
      <c r="AU95" s="73">
        <f t="shared" si="96"/>
        <v>-372321.16000000003</v>
      </c>
      <c r="AV95" s="73">
        <f t="shared" si="96"/>
        <v>-652423.77</v>
      </c>
      <c r="AW95" s="328"/>
      <c r="AX95" s="118"/>
      <c r="AY95" s="71">
        <f>IF(ISERROR(GETPIVOTDATA("VALUE",'CSS WK pvt'!$J$2,"DT_FILE",AY$8,"COMMODITY",AY$6,"TRIM_CAT",TRIM(B95),"TRIM_LINE",A93))=TRUE,0,GETPIVOTDATA("VALUE",'CSS WK pvt'!$J$2,"DT_FILE",AY$8,"COMMODITY",AY$6,"TRIM_CAT",TRIM(B95),"TRIM_LINE",A93))</f>
        <v>1069090</v>
      </c>
    </row>
    <row r="96" spans="1:51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115">
        <v>3164771</v>
      </c>
      <c r="AA96" s="236">
        <f t="shared" si="95"/>
        <v>-0.17384794336718595</v>
      </c>
      <c r="AB96" s="237">
        <f t="shared" si="95"/>
        <v>-4.9664245153016685E-2</v>
      </c>
      <c r="AC96" s="238">
        <f t="shared" si="95"/>
        <v>0.22371019482116505</v>
      </c>
      <c r="AD96" s="238">
        <f t="shared" si="95"/>
        <v>-2.0029573684322115E-2</v>
      </c>
      <c r="AE96" s="238">
        <f t="shared" si="95"/>
        <v>-6.0818655600375728E-4</v>
      </c>
      <c r="AF96" s="238">
        <f t="shared" si="95"/>
        <v>7.2119987956411433E-2</v>
      </c>
      <c r="AG96" s="238">
        <f t="shared" si="95"/>
        <v>-0.21352471319089497</v>
      </c>
      <c r="AH96" s="238">
        <f t="shared" si="95"/>
        <v>-0.16353396001610276</v>
      </c>
      <c r="AI96" s="238">
        <f t="shared" si="95"/>
        <v>-0.32985269917223542</v>
      </c>
      <c r="AJ96" s="238">
        <f t="shared" si="95"/>
        <v>-0.13386203895313481</v>
      </c>
      <c r="AK96" s="309"/>
      <c r="AL96" s="206"/>
      <c r="AM96" s="38">
        <f t="shared" si="96"/>
        <v>-893466.37000000011</v>
      </c>
      <c r="AN96" s="72">
        <f t="shared" si="96"/>
        <v>-168465.27000000002</v>
      </c>
      <c r="AO96" s="73">
        <f t="shared" si="96"/>
        <v>461362.83000000007</v>
      </c>
      <c r="AP96" s="73">
        <f t="shared" si="96"/>
        <v>-24406.080000000075</v>
      </c>
      <c r="AQ96" s="73">
        <f t="shared" si="96"/>
        <v>-709.23999999999069</v>
      </c>
      <c r="AR96" s="73">
        <f t="shared" si="96"/>
        <v>73947.669999999925</v>
      </c>
      <c r="AS96" s="73">
        <f t="shared" si="96"/>
        <v>-230904.97999999998</v>
      </c>
      <c r="AT96" s="73">
        <f t="shared" si="96"/>
        <v>-233554.93999999994</v>
      </c>
      <c r="AU96" s="73">
        <f t="shared" si="96"/>
        <v>-975519.88000000012</v>
      </c>
      <c r="AV96" s="73">
        <f t="shared" si="96"/>
        <v>-610442.04999999981</v>
      </c>
      <c r="AW96" s="328"/>
      <c r="AX96" s="118"/>
      <c r="AY96" s="71">
        <f>IF(ISERROR(GETPIVOTDATA("VALUE",'CSS WK pvt'!$J$2,"DT_FILE",AY$8,"COMMODITY",AY$6,"TRIM_CAT",TRIM(B96),"TRIM_LINE",A93))=TRUE,0,GETPIVOTDATA("VALUE",'CSS WK pvt'!$J$2,"DT_FILE",AY$8,"COMMODITY",AY$6,"TRIM_CAT",TRIM(B96),"TRIM_LINE",A93))</f>
        <v>3164771</v>
      </c>
    </row>
    <row r="97" spans="1:51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115">
        <v>4037449</v>
      </c>
      <c r="AA97" s="236">
        <f t="shared" si="95"/>
        <v>-0.20131336253307314</v>
      </c>
      <c r="AB97" s="237">
        <f t="shared" si="95"/>
        <v>-0.17412381437350433</v>
      </c>
      <c r="AC97" s="238">
        <f t="shared" si="95"/>
        <v>-7.5562543300342804E-3</v>
      </c>
      <c r="AD97" s="238">
        <f t="shared" si="95"/>
        <v>-1.5881540318545464E-2</v>
      </c>
      <c r="AE97" s="238">
        <f t="shared" si="95"/>
        <v>0.37670017083842039</v>
      </c>
      <c r="AF97" s="238">
        <f t="shared" si="95"/>
        <v>-3.1015608654658536E-2</v>
      </c>
      <c r="AG97" s="238">
        <f t="shared" si="95"/>
        <v>0.28095470931298611</v>
      </c>
      <c r="AH97" s="238">
        <f t="shared" si="95"/>
        <v>-0.13275096693736546</v>
      </c>
      <c r="AI97" s="238">
        <f t="shared" si="95"/>
        <v>-7.1513840151354008E-2</v>
      </c>
      <c r="AJ97" s="238">
        <f t="shared" si="95"/>
        <v>-6.0265519051134933E-2</v>
      </c>
      <c r="AK97" s="309"/>
      <c r="AL97" s="206"/>
      <c r="AM97" s="38">
        <f t="shared" si="96"/>
        <v>-1439658.46</v>
      </c>
      <c r="AN97" s="72">
        <f t="shared" si="96"/>
        <v>-983039.95000000019</v>
      </c>
      <c r="AO97" s="73">
        <f t="shared" si="96"/>
        <v>-29460.759999999776</v>
      </c>
      <c r="AP97" s="73">
        <f t="shared" si="96"/>
        <v>-43482.010000000242</v>
      </c>
      <c r="AQ97" s="73">
        <f t="shared" si="96"/>
        <v>876982.60000000009</v>
      </c>
      <c r="AR97" s="73">
        <f t="shared" si="96"/>
        <v>-65457.020000000019</v>
      </c>
      <c r="AS97" s="73">
        <f t="shared" si="96"/>
        <v>621569.46</v>
      </c>
      <c r="AT97" s="73">
        <f t="shared" si="96"/>
        <v>-370068.31999999983</v>
      </c>
      <c r="AU97" s="73">
        <f t="shared" si="96"/>
        <v>-246351.9700000002</v>
      </c>
      <c r="AV97" s="73">
        <f t="shared" si="96"/>
        <v>-346504.04999999981</v>
      </c>
      <c r="AW97" s="328"/>
      <c r="AX97" s="118"/>
      <c r="AY97" s="71">
        <f>IF(ISERROR(GETPIVOTDATA("VALUE",'CSS WK pvt'!$J$2,"DT_FILE",AY$8,"COMMODITY",AY$6,"TRIM_CAT",TRIM(B97),"TRIM_LINE",A93))=TRUE,0,GETPIVOTDATA("VALUE",'CSS WK pvt'!$J$2,"DT_FILE",AY$8,"COMMODITY",AY$6,"TRIM_CAT",TRIM(B97),"TRIM_LINE",A93))</f>
        <v>4037449</v>
      </c>
    </row>
    <row r="98" spans="1:51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115">
        <v>4753002</v>
      </c>
      <c r="AA98" s="236">
        <f t="shared" si="95"/>
        <v>-1.2578846488200289E-2</v>
      </c>
      <c r="AB98" s="237">
        <f t="shared" si="95"/>
        <v>-6.1259409991654828E-2</v>
      </c>
      <c r="AC98" s="238">
        <f t="shared" si="95"/>
        <v>-8.7394206967907576E-2</v>
      </c>
      <c r="AD98" s="238">
        <f t="shared" si="95"/>
        <v>0.27173230679564864</v>
      </c>
      <c r="AE98" s="238">
        <f t="shared" si="95"/>
        <v>3.1545843141192839E-2</v>
      </c>
      <c r="AF98" s="238">
        <f t="shared" si="95"/>
        <v>0.16645262922220766</v>
      </c>
      <c r="AG98" s="238">
        <f t="shared" si="95"/>
        <v>3.8934085690235751E-2</v>
      </c>
      <c r="AH98" s="238">
        <f t="shared" si="95"/>
        <v>0.28255902017545043</v>
      </c>
      <c r="AI98" s="238">
        <f t="shared" si="95"/>
        <v>4.2288530132850763E-2</v>
      </c>
      <c r="AJ98" s="238">
        <f t="shared" si="95"/>
        <v>-3.6744611111755088E-2</v>
      </c>
      <c r="AK98" s="309"/>
      <c r="AL98" s="206"/>
      <c r="AM98" s="38">
        <f t="shared" si="96"/>
        <v>-64111.799999999814</v>
      </c>
      <c r="AN98" s="72">
        <f t="shared" si="96"/>
        <v>-269246.25000000047</v>
      </c>
      <c r="AO98" s="73">
        <f t="shared" si="96"/>
        <v>-368302.0400000005</v>
      </c>
      <c r="AP98" s="73">
        <f t="shared" si="96"/>
        <v>717864.36999999965</v>
      </c>
      <c r="AQ98" s="73">
        <f t="shared" si="96"/>
        <v>81533.459999999963</v>
      </c>
      <c r="AR98" s="73">
        <f t="shared" si="96"/>
        <v>375326.48999999976</v>
      </c>
      <c r="AS98" s="73">
        <f t="shared" si="96"/>
        <v>90234.549999999814</v>
      </c>
      <c r="AT98" s="73">
        <f t="shared" si="96"/>
        <v>741379.37999999989</v>
      </c>
      <c r="AU98" s="73">
        <f t="shared" si="96"/>
        <v>134751.88999999966</v>
      </c>
      <c r="AV98" s="73">
        <f t="shared" si="96"/>
        <v>-184936.04000000004</v>
      </c>
      <c r="AW98" s="328"/>
      <c r="AX98" s="118"/>
      <c r="AY98" s="71">
        <f>IF(ISERROR(GETPIVOTDATA("VALUE",'CSS WK pvt'!$J$2,"DT_FILE",AY$8,"COMMODITY",AY$6,"TRIM_CAT",TRIM(B98),"TRIM_LINE",A93))=TRUE,0,GETPIVOTDATA("VALUE",'CSS WK pvt'!$J$2,"DT_FILE",AY$8,"COMMODITY",AY$6,"TRIM_CAT",TRIM(B98),"TRIM_LINE",A93))</f>
        <v>4753002</v>
      </c>
    </row>
    <row r="99" spans="1:51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Y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f t="shared" si="97"/>
        <v>45648495.479999997</v>
      </c>
      <c r="Y99" s="145">
        <f t="shared" si="97"/>
        <v>64783375.93</v>
      </c>
      <c r="Z99" s="145">
        <v>33756114</v>
      </c>
      <c r="AA99" s="208">
        <f t="shared" si="95"/>
        <v>-0.14037686784729295</v>
      </c>
      <c r="AB99" s="212">
        <f t="shared" si="95"/>
        <v>-1.3816266610266286E-2</v>
      </c>
      <c r="AC99" s="213">
        <f t="shared" si="95"/>
        <v>0.16625289212615124</v>
      </c>
      <c r="AD99" s="213">
        <f t="shared" si="95"/>
        <v>1.8883470346547172E-2</v>
      </c>
      <c r="AE99" s="213">
        <f t="shared" si="95"/>
        <v>9.6697760579711259E-2</v>
      </c>
      <c r="AF99" s="213">
        <f t="shared" si="95"/>
        <v>9.8248675189630905E-3</v>
      </c>
      <c r="AG99" s="213">
        <f t="shared" si="95"/>
        <v>-7.5196720585216731E-2</v>
      </c>
      <c r="AH99" s="213">
        <f t="shared" si="95"/>
        <v>-8.3545252810319479E-2</v>
      </c>
      <c r="AI99" s="213">
        <f t="shared" si="95"/>
        <v>-6.417668335393821E-2</v>
      </c>
      <c r="AJ99" s="213">
        <f t="shared" si="95"/>
        <v>-6.6082417076369235E-2</v>
      </c>
      <c r="AK99" s="303"/>
      <c r="AL99" s="214"/>
      <c r="AM99" s="39">
        <f t="shared" ref="AM99:AP106" si="98">SUM(AM94:AM98)</f>
        <v>-7891116.5799999973</v>
      </c>
      <c r="AN99" s="147">
        <f t="shared" si="98"/>
        <v>-563531.98999999883</v>
      </c>
      <c r="AO99" s="148">
        <f t="shared" si="98"/>
        <v>4932765.2499999981</v>
      </c>
      <c r="AP99" s="148">
        <f t="shared" si="98"/>
        <v>360403.79999999853</v>
      </c>
      <c r="AQ99" s="148">
        <f t="shared" ref="AQ99:AR99" si="99">SUM(AQ94:AQ98)</f>
        <v>1637762.1799999988</v>
      </c>
      <c r="AR99" s="148">
        <f t="shared" si="99"/>
        <v>150018.38999999932</v>
      </c>
      <c r="AS99" s="148">
        <f t="shared" ref="AS99:AT99" si="100">SUM(AS94:AS98)</f>
        <v>-1197786.4099999997</v>
      </c>
      <c r="AT99" s="148">
        <f t="shared" si="100"/>
        <v>-1730050.0899999994</v>
      </c>
      <c r="AU99" s="148">
        <f t="shared" ref="AU99:AV99" si="101">SUM(AU94:AU98)</f>
        <v>-1822805.6799999992</v>
      </c>
      <c r="AV99" s="148">
        <f t="shared" si="101"/>
        <v>-3230009.7699999991</v>
      </c>
      <c r="AW99" s="323"/>
      <c r="AX99" s="149"/>
      <c r="AY99" s="39">
        <f t="shared" si="97"/>
        <v>33756114</v>
      </c>
    </row>
    <row r="100" spans="1:51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108"/>
      <c r="AA100" s="232"/>
      <c r="AB100" s="233"/>
      <c r="AC100" s="234"/>
      <c r="AD100" s="234"/>
      <c r="AE100" s="234"/>
      <c r="AF100" s="234"/>
      <c r="AG100" s="234"/>
      <c r="AH100" s="234"/>
      <c r="AI100" s="234"/>
      <c r="AJ100" s="234"/>
      <c r="AK100" s="304"/>
      <c r="AL100" s="235"/>
      <c r="AM100" s="109"/>
      <c r="AN100" s="110"/>
      <c r="AO100" s="111"/>
      <c r="AP100" s="111"/>
      <c r="AQ100" s="111"/>
      <c r="AR100" s="111"/>
      <c r="AS100" s="111"/>
      <c r="AT100" s="111"/>
      <c r="AU100" s="111"/>
      <c r="AV100" s="111"/>
      <c r="AW100" s="320"/>
      <c r="AX100" s="112"/>
      <c r="AY100" s="109"/>
    </row>
    <row r="101" spans="1:51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115">
        <v>16971940</v>
      </c>
      <c r="AA101" s="236">
        <f t="shared" ref="AA101:AJ106" si="102">IF(ISERROR((O101-C101)/C101)=TRUE,0,(O101-C101)/C101)</f>
        <v>-9.3166007784208985E-2</v>
      </c>
      <c r="AB101" s="237">
        <f t="shared" si="102"/>
        <v>-0.15716211222083512</v>
      </c>
      <c r="AC101" s="238">
        <f t="shared" si="102"/>
        <v>1.9991394545262251E-2</v>
      </c>
      <c r="AD101" s="238">
        <f t="shared" si="102"/>
        <v>0.1999107532277638</v>
      </c>
      <c r="AE101" s="238">
        <f t="shared" si="102"/>
        <v>-1.1405556256935644E-2</v>
      </c>
      <c r="AF101" s="238">
        <f t="shared" si="102"/>
        <v>-5.9078272257567094E-2</v>
      </c>
      <c r="AG101" s="238">
        <f t="shared" si="102"/>
        <v>-5.7249362795402221E-2</v>
      </c>
      <c r="AH101" s="238">
        <f t="shared" si="102"/>
        <v>-8.9799069634344378E-2</v>
      </c>
      <c r="AI101" s="238">
        <f t="shared" si="102"/>
        <v>-1.9754434241649053E-2</v>
      </c>
      <c r="AJ101" s="238">
        <f t="shared" si="102"/>
        <v>-0.12805960460917321</v>
      </c>
      <c r="AK101" s="309"/>
      <c r="AL101" s="206"/>
      <c r="AM101" s="38">
        <f t="shared" ref="AM101:AV105" si="103">O101-C101</f>
        <v>-3370771.0500000007</v>
      </c>
      <c r="AN101" s="72">
        <f t="shared" si="103"/>
        <v>-5038153.7099999972</v>
      </c>
      <c r="AO101" s="73">
        <f t="shared" si="103"/>
        <v>477178.78000000119</v>
      </c>
      <c r="AP101" s="73">
        <f t="shared" si="103"/>
        <v>3163349.8499999996</v>
      </c>
      <c r="AQ101" s="73">
        <f t="shared" si="103"/>
        <v>-146600.06000000052</v>
      </c>
      <c r="AR101" s="73">
        <f t="shared" si="103"/>
        <v>-639283.25999999978</v>
      </c>
      <c r="AS101" s="73">
        <f t="shared" si="103"/>
        <v>-576516.33000000007</v>
      </c>
      <c r="AT101" s="73">
        <f t="shared" si="103"/>
        <v>-1013837.0700000003</v>
      </c>
      <c r="AU101" s="73">
        <f t="shared" si="103"/>
        <v>-244030.66000000015</v>
      </c>
      <c r="AV101" s="73">
        <f t="shared" si="103"/>
        <v>-2868086.2699999996</v>
      </c>
      <c r="AW101" s="328"/>
      <c r="AX101" s="118"/>
      <c r="AY101" s="71">
        <f>IF(ISERROR(GETPIVOTDATA("VALUE",'CSS WK pvt'!$J$2,"DT_FILE",AY$8,"COMMODITY",AY$6,"TRIM_CAT",TRIM(B101),"TRIM_LINE",A100))=TRUE,0,GETPIVOTDATA("VALUE",'CSS WK pvt'!$J$2,"DT_FILE",AY$8,"COMMODITY",AY$6,"TRIM_CAT",TRIM(B101),"TRIM_LINE",A100))</f>
        <v>16971940</v>
      </c>
    </row>
    <row r="102" spans="1:51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115">
        <v>597786</v>
      </c>
      <c r="AA102" s="236">
        <f t="shared" si="102"/>
        <v>-0.2249129244535705</v>
      </c>
      <c r="AB102" s="237">
        <f t="shared" si="102"/>
        <v>-0.65738994529192796</v>
      </c>
      <c r="AC102" s="238">
        <f t="shared" si="102"/>
        <v>-0.30754512335044726</v>
      </c>
      <c r="AD102" s="238">
        <f t="shared" si="102"/>
        <v>-0.68294652541312018</v>
      </c>
      <c r="AE102" s="238">
        <f t="shared" si="102"/>
        <v>-0.49438897749237554</v>
      </c>
      <c r="AF102" s="238">
        <f t="shared" si="102"/>
        <v>-0.20901352502165035</v>
      </c>
      <c r="AG102" s="238">
        <f t="shared" si="102"/>
        <v>0.32634105421802884</v>
      </c>
      <c r="AH102" s="238">
        <f t="shared" si="102"/>
        <v>-0.38912126126553515</v>
      </c>
      <c r="AI102" s="238">
        <f t="shared" si="102"/>
        <v>-0.24385018206972761</v>
      </c>
      <c r="AJ102" s="238">
        <f t="shared" si="102"/>
        <v>-0.35048125873786085</v>
      </c>
      <c r="AK102" s="309"/>
      <c r="AL102" s="206"/>
      <c r="AM102" s="38">
        <f t="shared" si="103"/>
        <v>-312863.99</v>
      </c>
      <c r="AN102" s="72">
        <f t="shared" si="103"/>
        <v>-1764686.1700000002</v>
      </c>
      <c r="AO102" s="73">
        <f t="shared" si="103"/>
        <v>-457329.16000000003</v>
      </c>
      <c r="AP102" s="73">
        <f t="shared" si="103"/>
        <v>-1453268.56</v>
      </c>
      <c r="AQ102" s="73">
        <f t="shared" si="103"/>
        <v>-538319.68000000005</v>
      </c>
      <c r="AR102" s="73">
        <f t="shared" si="103"/>
        <v>-104680.75999999995</v>
      </c>
      <c r="AS102" s="73">
        <f t="shared" si="103"/>
        <v>155729.69</v>
      </c>
      <c r="AT102" s="73">
        <f t="shared" si="103"/>
        <v>-215554.81999999995</v>
      </c>
      <c r="AU102" s="73">
        <f t="shared" si="103"/>
        <v>-110575.85000000003</v>
      </c>
      <c r="AV102" s="73">
        <f t="shared" si="103"/>
        <v>-253900.39999999997</v>
      </c>
      <c r="AW102" s="328"/>
      <c r="AX102" s="118"/>
      <c r="AY102" s="71">
        <f>IF(ISERROR(GETPIVOTDATA("VALUE",'CSS WK pvt'!$J$2,"DT_FILE",AY$8,"COMMODITY",AY$6,"TRIM_CAT",TRIM(B102),"TRIM_LINE",A100))=TRUE,0,GETPIVOTDATA("VALUE",'CSS WK pvt'!$J$2,"DT_FILE",AY$8,"COMMODITY",AY$6,"TRIM_CAT",TRIM(B102),"TRIM_LINE",A100))</f>
        <v>597786</v>
      </c>
    </row>
    <row r="103" spans="1:51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115">
        <v>2528568</v>
      </c>
      <c r="AA103" s="236">
        <f t="shared" si="102"/>
        <v>-0.14651433764637223</v>
      </c>
      <c r="AB103" s="237">
        <f t="shared" si="102"/>
        <v>-0.33056608027057005</v>
      </c>
      <c r="AC103" s="238">
        <f t="shared" si="102"/>
        <v>-1.7099854212789523E-2</v>
      </c>
      <c r="AD103" s="238">
        <f t="shared" si="102"/>
        <v>0.20205165530962846</v>
      </c>
      <c r="AE103" s="238">
        <f t="shared" si="102"/>
        <v>-1.0312517268837402E-3</v>
      </c>
      <c r="AF103" s="238">
        <f t="shared" si="102"/>
        <v>2.4633383870232055E-2</v>
      </c>
      <c r="AG103" s="238">
        <f t="shared" si="102"/>
        <v>0.24427517893537984</v>
      </c>
      <c r="AH103" s="238">
        <f t="shared" si="102"/>
        <v>1.7543225659876517E-2</v>
      </c>
      <c r="AI103" s="238">
        <f t="shared" si="102"/>
        <v>5.0638985490102706E-2</v>
      </c>
      <c r="AJ103" s="238">
        <f t="shared" si="102"/>
        <v>-0.16805814663730606</v>
      </c>
      <c r="AK103" s="309"/>
      <c r="AL103" s="206"/>
      <c r="AM103" s="38">
        <f t="shared" si="103"/>
        <v>-802742.66000000015</v>
      </c>
      <c r="AN103" s="72">
        <f t="shared" si="103"/>
        <v>-1546358.2799999998</v>
      </c>
      <c r="AO103" s="73">
        <f t="shared" si="103"/>
        <v>-56110.739999999758</v>
      </c>
      <c r="AP103" s="73">
        <f t="shared" si="103"/>
        <v>366997.30000000005</v>
      </c>
      <c r="AQ103" s="73">
        <f t="shared" si="103"/>
        <v>-1357.0799999998417</v>
      </c>
      <c r="AR103" s="73">
        <f t="shared" si="103"/>
        <v>26970.840000000084</v>
      </c>
      <c r="AS103" s="73">
        <f t="shared" si="103"/>
        <v>235901.46000000008</v>
      </c>
      <c r="AT103" s="73">
        <f t="shared" si="103"/>
        <v>19020.290000000037</v>
      </c>
      <c r="AU103" s="73">
        <f t="shared" si="103"/>
        <v>60672.39000000013</v>
      </c>
      <c r="AV103" s="73">
        <f t="shared" si="103"/>
        <v>-444858.27</v>
      </c>
      <c r="AW103" s="328"/>
      <c r="AX103" s="118"/>
      <c r="AY103" s="71">
        <f>IF(ISERROR(GETPIVOTDATA("VALUE",'CSS WK pvt'!$J$2,"DT_FILE",AY$8,"COMMODITY",AY$6,"TRIM_CAT",TRIM(B103),"TRIM_LINE",A100))=TRUE,0,GETPIVOTDATA("VALUE",'CSS WK pvt'!$J$2,"DT_FILE",AY$8,"COMMODITY",AY$6,"TRIM_CAT",TRIM(B103),"TRIM_LINE",A100))</f>
        <v>2528568</v>
      </c>
    </row>
    <row r="104" spans="1:51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115">
        <v>3239364</v>
      </c>
      <c r="AA104" s="236">
        <f t="shared" si="102"/>
        <v>-0.15141164849209235</v>
      </c>
      <c r="AB104" s="237">
        <f t="shared" si="102"/>
        <v>-0.36079653971779263</v>
      </c>
      <c r="AC104" s="238">
        <f t="shared" si="102"/>
        <v>-0.11996707086473582</v>
      </c>
      <c r="AD104" s="238">
        <f t="shared" si="102"/>
        <v>3.1161145705296218E-2</v>
      </c>
      <c r="AE104" s="238">
        <f t="shared" si="102"/>
        <v>-7.4831492343575584E-2</v>
      </c>
      <c r="AF104" s="238">
        <f t="shared" si="102"/>
        <v>-9.1909374894656892E-2</v>
      </c>
      <c r="AG104" s="238">
        <f t="shared" si="102"/>
        <v>6.4514839500088628E-2</v>
      </c>
      <c r="AH104" s="238">
        <f t="shared" si="102"/>
        <v>-0.11613225516885653</v>
      </c>
      <c r="AI104" s="238">
        <f t="shared" si="102"/>
        <v>-2.062860108541174E-2</v>
      </c>
      <c r="AJ104" s="238">
        <f t="shared" si="102"/>
        <v>-0.19390547129078356</v>
      </c>
      <c r="AK104" s="309"/>
      <c r="AL104" s="206"/>
      <c r="AM104" s="38">
        <f t="shared" si="103"/>
        <v>-1097830.2800000003</v>
      </c>
      <c r="AN104" s="72">
        <f t="shared" si="103"/>
        <v>-2409836.7400000002</v>
      </c>
      <c r="AO104" s="73">
        <f t="shared" si="103"/>
        <v>-645028.11000000034</v>
      </c>
      <c r="AP104" s="73">
        <f t="shared" si="103"/>
        <v>103196.36000000034</v>
      </c>
      <c r="AQ104" s="73">
        <f t="shared" si="103"/>
        <v>-196035.2799999998</v>
      </c>
      <c r="AR104" s="73">
        <f t="shared" si="103"/>
        <v>-215747.04000000004</v>
      </c>
      <c r="AS104" s="73">
        <f t="shared" si="103"/>
        <v>128269.56000000006</v>
      </c>
      <c r="AT104" s="73">
        <f t="shared" si="103"/>
        <v>-282775.74000000022</v>
      </c>
      <c r="AU104" s="73">
        <f t="shared" si="103"/>
        <v>-48724.14000000013</v>
      </c>
      <c r="AV104" s="73">
        <f t="shared" si="103"/>
        <v>-820802.75</v>
      </c>
      <c r="AW104" s="328"/>
      <c r="AX104" s="118"/>
      <c r="AY104" s="71">
        <f>IF(ISERROR(GETPIVOTDATA("VALUE",'CSS WK pvt'!$J$2,"DT_FILE",AY$8,"COMMODITY",AY$6,"TRIM_CAT",TRIM(B104),"TRIM_LINE",A100))=TRUE,0,GETPIVOTDATA("VALUE",'CSS WK pvt'!$J$2,"DT_FILE",AY$8,"COMMODITY",AY$6,"TRIM_CAT",TRIM(B104),"TRIM_LINE",A100))</f>
        <v>3239364</v>
      </c>
    </row>
    <row r="105" spans="1:51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115">
        <v>1898343</v>
      </c>
      <c r="AA105" s="236">
        <f t="shared" si="102"/>
        <v>-6.7600892384202985E-2</v>
      </c>
      <c r="AB105" s="237">
        <f t="shared" si="102"/>
        <v>-0.25784730057200145</v>
      </c>
      <c r="AC105" s="238">
        <f t="shared" si="102"/>
        <v>0.13216199119453106</v>
      </c>
      <c r="AD105" s="238">
        <f t="shared" si="102"/>
        <v>5.9894932996092505E-2</v>
      </c>
      <c r="AE105" s="238">
        <f t="shared" si="102"/>
        <v>0.18660655655246841</v>
      </c>
      <c r="AF105" s="238">
        <f t="shared" si="102"/>
        <v>-2.6069168657340509E-2</v>
      </c>
      <c r="AG105" s="238">
        <f t="shared" si="102"/>
        <v>0.50476719273520454</v>
      </c>
      <c r="AH105" s="238">
        <f t="shared" si="102"/>
        <v>-7.6697765776341173E-2</v>
      </c>
      <c r="AI105" s="238">
        <f t="shared" si="102"/>
        <v>0.34626685018494396</v>
      </c>
      <c r="AJ105" s="238">
        <f t="shared" si="102"/>
        <v>-0.23550193265704175</v>
      </c>
      <c r="AK105" s="309"/>
      <c r="AL105" s="206"/>
      <c r="AM105" s="38">
        <f t="shared" si="103"/>
        <v>-340282.12999999989</v>
      </c>
      <c r="AN105" s="72">
        <f t="shared" si="103"/>
        <v>-1144556</v>
      </c>
      <c r="AO105" s="73">
        <f t="shared" si="103"/>
        <v>575045.8900000006</v>
      </c>
      <c r="AP105" s="73">
        <f t="shared" si="103"/>
        <v>170014.68000000017</v>
      </c>
      <c r="AQ105" s="73">
        <f t="shared" si="103"/>
        <v>438103.7200000002</v>
      </c>
      <c r="AR105" s="73">
        <f t="shared" si="103"/>
        <v>-71466.020000000019</v>
      </c>
      <c r="AS105" s="73">
        <f t="shared" si="103"/>
        <v>925120.28</v>
      </c>
      <c r="AT105" s="73">
        <f t="shared" si="103"/>
        <v>-217966</v>
      </c>
      <c r="AU105" s="73">
        <f t="shared" si="103"/>
        <v>687169.04</v>
      </c>
      <c r="AV105" s="73">
        <f t="shared" si="103"/>
        <v>-895641.30000000028</v>
      </c>
      <c r="AW105" s="328"/>
      <c r="AX105" s="118"/>
      <c r="AY105" s="71">
        <f>IF(ISERROR(GETPIVOTDATA("VALUE",'CSS WK pvt'!$J$2,"DT_FILE",AY$8,"COMMODITY",AY$6,"TRIM_CAT",TRIM(B105),"TRIM_LINE",A100))=TRUE,0,GETPIVOTDATA("VALUE",'CSS WK pvt'!$J$2,"DT_FILE",AY$8,"COMMODITY",AY$6,"TRIM_CAT",TRIM(B105),"TRIM_LINE",A100))</f>
        <v>1898343</v>
      </c>
    </row>
    <row r="106" spans="1:51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Y106" si="104">SUM(D101:D105)</f>
        <v>50537445.719999999</v>
      </c>
      <c r="E106" s="152">
        <f t="shared" si="104"/>
        <v>38365376.43</v>
      </c>
      <c r="F106" s="153">
        <f t="shared" si="104"/>
        <v>25918351.66</v>
      </c>
      <c r="G106" s="152">
        <f t="shared" si="104"/>
        <v>20225632.300000001</v>
      </c>
      <c r="H106" s="152">
        <f t="shared" si="104"/>
        <v>17505465</v>
      </c>
      <c r="I106" s="152">
        <f t="shared" si="104"/>
        <v>15334169.84</v>
      </c>
      <c r="J106" s="152">
        <f t="shared" si="104"/>
        <v>18205038.340000004</v>
      </c>
      <c r="K106" s="152">
        <f t="shared" si="104"/>
        <v>18351280.670000002</v>
      </c>
      <c r="L106" s="152">
        <f t="shared" si="104"/>
        <v>33804099.280000001</v>
      </c>
      <c r="M106" s="152">
        <f t="shared" si="104"/>
        <v>49684576.549999997</v>
      </c>
      <c r="N106" s="154">
        <f t="shared" si="104"/>
        <v>50041630.449999996</v>
      </c>
      <c r="O106" s="151">
        <f t="shared" si="104"/>
        <v>49410083.630000003</v>
      </c>
      <c r="P106" s="152">
        <f t="shared" si="104"/>
        <v>38633854.82</v>
      </c>
      <c r="Q106" s="152">
        <f t="shared" si="104"/>
        <v>38259133.089999996</v>
      </c>
      <c r="R106" s="152">
        <f t="shared" si="104"/>
        <v>28268641.289999999</v>
      </c>
      <c r="S106" s="152">
        <f t="shared" si="104"/>
        <v>19781423.919999998</v>
      </c>
      <c r="T106" s="152">
        <f t="shared" si="104"/>
        <v>16501258.760000002</v>
      </c>
      <c r="U106" s="152">
        <f t="shared" si="104"/>
        <v>16202674.5</v>
      </c>
      <c r="V106" s="152">
        <f t="shared" si="104"/>
        <v>16493925</v>
      </c>
      <c r="W106" s="152">
        <f t="shared" si="104"/>
        <v>18695791.449999999</v>
      </c>
      <c r="X106" s="152">
        <f t="shared" si="104"/>
        <v>28520810.289999999</v>
      </c>
      <c r="Y106" s="152">
        <f t="shared" si="104"/>
        <v>45978551.399999999</v>
      </c>
      <c r="Z106" s="154">
        <v>25236001</v>
      </c>
      <c r="AA106" s="240">
        <f t="shared" si="102"/>
        <v>-0.1070666982606089</v>
      </c>
      <c r="AB106" s="241">
        <f t="shared" si="102"/>
        <v>-0.23554001850333323</v>
      </c>
      <c r="AC106" s="242">
        <f t="shared" si="102"/>
        <v>-2.7692505557413497E-3</v>
      </c>
      <c r="AD106" s="242">
        <f t="shared" si="102"/>
        <v>9.0680520923219807E-2</v>
      </c>
      <c r="AE106" s="242">
        <f t="shared" si="102"/>
        <v>-2.1962644895902841E-2</v>
      </c>
      <c r="AF106" s="242">
        <f t="shared" si="102"/>
        <v>-5.7365299350802638E-2</v>
      </c>
      <c r="AG106" s="242">
        <f t="shared" si="102"/>
        <v>5.6638518358813235E-2</v>
      </c>
      <c r="AH106" s="242">
        <f t="shared" si="102"/>
        <v>-9.3991196724939344E-2</v>
      </c>
      <c r="AI106" s="242">
        <f t="shared" si="102"/>
        <v>1.877311922776E-2</v>
      </c>
      <c r="AJ106" s="242">
        <f t="shared" si="102"/>
        <v>-0.1562913700565845</v>
      </c>
      <c r="AK106" s="310"/>
      <c r="AL106" s="251"/>
      <c r="AM106" s="153">
        <f t="shared" si="98"/>
        <v>-5924490.1100000013</v>
      </c>
      <c r="AN106" s="155">
        <f t="shared" si="98"/>
        <v>-11903590.899999997</v>
      </c>
      <c r="AO106" s="156">
        <f t="shared" si="98"/>
        <v>-106243.33999999834</v>
      </c>
      <c r="AP106" s="156">
        <f t="shared" si="98"/>
        <v>2350289.6300000004</v>
      </c>
      <c r="AQ106" s="156">
        <f t="shared" ref="AQ106:AR106" si="105">SUM(AQ101:AQ105)</f>
        <v>-444208.38</v>
      </c>
      <c r="AR106" s="156">
        <f t="shared" si="105"/>
        <v>-1004206.2399999998</v>
      </c>
      <c r="AS106" s="156">
        <f t="shared" ref="AS106:AT106" si="106">SUM(AS101:AS105)</f>
        <v>868504.66000000015</v>
      </c>
      <c r="AT106" s="156">
        <f t="shared" si="106"/>
        <v>-1711113.3400000003</v>
      </c>
      <c r="AU106" s="156">
        <f t="shared" ref="AU106:AV106" si="107">SUM(AU101:AU105)</f>
        <v>344510.77999999985</v>
      </c>
      <c r="AV106" s="156">
        <f t="shared" si="107"/>
        <v>-5283288.99</v>
      </c>
      <c r="AW106" s="327"/>
      <c r="AX106" s="157"/>
      <c r="AY106" s="48">
        <f t="shared" si="104"/>
        <v>25236001</v>
      </c>
    </row>
    <row r="107" spans="1:51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101"/>
      <c r="AA107" s="244"/>
      <c r="AB107" s="245"/>
      <c r="AC107" s="246"/>
      <c r="AD107" s="246"/>
      <c r="AE107" s="246"/>
      <c r="AF107" s="246"/>
      <c r="AG107" s="246"/>
      <c r="AH107" s="246"/>
      <c r="AI107" s="246"/>
      <c r="AJ107" s="246"/>
      <c r="AK107" s="306"/>
      <c r="AL107" s="247"/>
      <c r="AM107" s="102"/>
      <c r="AN107" s="103"/>
      <c r="AO107" s="104"/>
      <c r="AP107" s="104"/>
      <c r="AQ107" s="104"/>
      <c r="AR107" s="104"/>
      <c r="AS107" s="104"/>
      <c r="AT107" s="104"/>
      <c r="AU107" s="104"/>
      <c r="AV107" s="104"/>
      <c r="AW107" s="319"/>
      <c r="AX107" s="105"/>
      <c r="AY107" s="102"/>
    </row>
    <row r="108" spans="1:51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122">
        <v>96313</v>
      </c>
      <c r="AA108" s="236">
        <f t="shared" ref="AA108:AJ113" si="108">IF(ISERROR((O108-C108)/C108)=TRUE,0,(O108-C108)/C108)</f>
        <v>0.12936424799403881</v>
      </c>
      <c r="AB108" s="237">
        <f t="shared" si="108"/>
        <v>6.1878847161949642E-2</v>
      </c>
      <c r="AC108" s="238">
        <f t="shared" si="108"/>
        <v>2.4923565970883785E-2</v>
      </c>
      <c r="AD108" s="238">
        <f t="shared" si="108"/>
        <v>0.18215491756347787</v>
      </c>
      <c r="AE108" s="238">
        <f t="shared" si="108"/>
        <v>4.4227027970412655E-2</v>
      </c>
      <c r="AF108" s="238">
        <f t="shared" si="108"/>
        <v>4.7876435576274697E-2</v>
      </c>
      <c r="AG108" s="238">
        <f t="shared" si="108"/>
        <v>6.2712952984335366E-2</v>
      </c>
      <c r="AH108" s="238">
        <f t="shared" si="108"/>
        <v>-1.4982895460362723E-2</v>
      </c>
      <c r="AI108" s="238">
        <f t="shared" si="108"/>
        <v>5.2784901797430998E-2</v>
      </c>
      <c r="AJ108" s="238">
        <f t="shared" si="108"/>
        <v>-2.5087013295922875E-2</v>
      </c>
      <c r="AK108" s="309"/>
      <c r="AL108" s="206"/>
      <c r="AM108" s="37">
        <f t="shared" ref="AM108:AV112" si="109">O108-C108</f>
        <v>23958</v>
      </c>
      <c r="AN108" s="72">
        <f t="shared" si="109"/>
        <v>11450</v>
      </c>
      <c r="AO108" s="73">
        <f t="shared" si="109"/>
        <v>4720</v>
      </c>
      <c r="AP108" s="73">
        <f t="shared" si="109"/>
        <v>31178</v>
      </c>
      <c r="AQ108" s="73">
        <f t="shared" si="109"/>
        <v>8616</v>
      </c>
      <c r="AR108" s="73">
        <f t="shared" si="109"/>
        <v>9017</v>
      </c>
      <c r="AS108" s="73">
        <f t="shared" si="109"/>
        <v>11522</v>
      </c>
      <c r="AT108" s="73">
        <f t="shared" si="109"/>
        <v>-3079</v>
      </c>
      <c r="AU108" s="73">
        <f t="shared" si="109"/>
        <v>9694</v>
      </c>
      <c r="AV108" s="73">
        <f t="shared" si="109"/>
        <v>-5168</v>
      </c>
      <c r="AW108" s="328"/>
      <c r="AX108" s="123"/>
      <c r="AY108" s="71">
        <f>IF(ISERROR(GETPIVOTDATA("VALUE",'CSS WK pvt'!$J$2,"DT_FILE",AY$8,"COMMODITY",AY$6,"TRIM_CAT",TRIM(B108),"TRIM_LINE",A107))=TRUE,0,GETPIVOTDATA("VALUE",'CSS WK pvt'!$J$2,"DT_FILE",AY$8,"COMMODITY",AY$6,"TRIM_CAT",TRIM(B108),"TRIM_LINE",A107))</f>
        <v>96313</v>
      </c>
    </row>
    <row r="109" spans="1:51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122">
        <v>9216</v>
      </c>
      <c r="AA109" s="236">
        <f t="shared" si="108"/>
        <v>0.47586594973114921</v>
      </c>
      <c r="AB109" s="237">
        <f t="shared" si="108"/>
        <v>-7.6196838120685811E-2</v>
      </c>
      <c r="AC109" s="238">
        <f t="shared" si="108"/>
        <v>0.2059257697174188</v>
      </c>
      <c r="AD109" s="238">
        <f t="shared" si="108"/>
        <v>-0.20517017080028538</v>
      </c>
      <c r="AE109" s="238">
        <f t="shared" si="108"/>
        <v>-8.0470205954030677E-2</v>
      </c>
      <c r="AF109" s="238">
        <f t="shared" si="108"/>
        <v>-4.5014629754670269E-3</v>
      </c>
      <c r="AG109" s="238">
        <f t="shared" si="108"/>
        <v>0.11483525863540658</v>
      </c>
      <c r="AH109" s="238">
        <f t="shared" si="108"/>
        <v>-0.10573133056354533</v>
      </c>
      <c r="AI109" s="238">
        <f t="shared" si="108"/>
        <v>-5.2690516885719338E-2</v>
      </c>
      <c r="AJ109" s="238">
        <f t="shared" si="108"/>
        <v>-0.1419874000741172</v>
      </c>
      <c r="AK109" s="309"/>
      <c r="AL109" s="206"/>
      <c r="AM109" s="37">
        <f t="shared" si="109"/>
        <v>7611</v>
      </c>
      <c r="AN109" s="72">
        <f t="shared" si="109"/>
        <v>-1711</v>
      </c>
      <c r="AO109" s="73">
        <f t="shared" si="109"/>
        <v>3906</v>
      </c>
      <c r="AP109" s="73">
        <f t="shared" si="109"/>
        <v>-4889</v>
      </c>
      <c r="AQ109" s="73">
        <f t="shared" si="109"/>
        <v>-1684</v>
      </c>
      <c r="AR109" s="73">
        <f t="shared" si="109"/>
        <v>-80</v>
      </c>
      <c r="AS109" s="73">
        <f t="shared" si="109"/>
        <v>2018</v>
      </c>
      <c r="AT109" s="73">
        <f t="shared" si="109"/>
        <v>-1985</v>
      </c>
      <c r="AU109" s="73">
        <f t="shared" si="109"/>
        <v>-894</v>
      </c>
      <c r="AV109" s="73">
        <f t="shared" si="109"/>
        <v>-2682</v>
      </c>
      <c r="AW109" s="328"/>
      <c r="AX109" s="123"/>
      <c r="AY109" s="71">
        <f>IF(ISERROR(GETPIVOTDATA("VALUE",'CSS WK pvt'!$J$2,"DT_FILE",AY$8,"COMMODITY",AY$6,"TRIM_CAT",TRIM(B109),"TRIM_LINE",A107))=TRUE,0,GETPIVOTDATA("VALUE",'CSS WK pvt'!$J$2,"DT_FILE",AY$8,"COMMODITY",AY$6,"TRIM_CAT",TRIM(B109),"TRIM_LINE",A107))</f>
        <v>9216</v>
      </c>
    </row>
    <row r="110" spans="1:51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122">
        <v>8993</v>
      </c>
      <c r="AA110" s="236">
        <f t="shared" si="108"/>
        <v>9.332853803272792E-2</v>
      </c>
      <c r="AB110" s="237">
        <f t="shared" si="108"/>
        <v>-7.1010910844535535E-2</v>
      </c>
      <c r="AC110" s="238">
        <f t="shared" si="108"/>
        <v>-4.146111634610055E-2</v>
      </c>
      <c r="AD110" s="238">
        <f t="shared" si="108"/>
        <v>0.13975035387980955</v>
      </c>
      <c r="AE110" s="238">
        <f t="shared" si="108"/>
        <v>4.8705372419299647E-2</v>
      </c>
      <c r="AF110" s="238">
        <f t="shared" si="108"/>
        <v>3.8916312708070257E-2</v>
      </c>
      <c r="AG110" s="238">
        <f t="shared" si="108"/>
        <v>0.14955134596211367</v>
      </c>
      <c r="AH110" s="238">
        <f t="shared" si="108"/>
        <v>-2.6895778856929398E-2</v>
      </c>
      <c r="AI110" s="238">
        <f t="shared" si="108"/>
        <v>5.3522906793048976E-2</v>
      </c>
      <c r="AJ110" s="238">
        <f t="shared" si="108"/>
        <v>-2.8262539787070575E-2</v>
      </c>
      <c r="AK110" s="309"/>
      <c r="AL110" s="206"/>
      <c r="AM110" s="37">
        <f t="shared" si="109"/>
        <v>1557</v>
      </c>
      <c r="AN110" s="72">
        <f t="shared" si="109"/>
        <v>-1178</v>
      </c>
      <c r="AO110" s="73">
        <f t="shared" si="109"/>
        <v>-748</v>
      </c>
      <c r="AP110" s="73">
        <f t="shared" si="109"/>
        <v>2172</v>
      </c>
      <c r="AQ110" s="73">
        <f t="shared" si="109"/>
        <v>854</v>
      </c>
      <c r="AR110" s="73">
        <f t="shared" si="109"/>
        <v>678</v>
      </c>
      <c r="AS110" s="73">
        <f t="shared" si="109"/>
        <v>2400</v>
      </c>
      <c r="AT110" s="73">
        <f t="shared" si="109"/>
        <v>-504</v>
      </c>
      <c r="AU110" s="73">
        <f t="shared" si="109"/>
        <v>847</v>
      </c>
      <c r="AV110" s="73">
        <f t="shared" si="109"/>
        <v>-515</v>
      </c>
      <c r="AW110" s="328"/>
      <c r="AX110" s="123"/>
      <c r="AY110" s="71">
        <f>IF(ISERROR(GETPIVOTDATA("VALUE",'CSS WK pvt'!$J$2,"DT_FILE",AY$8,"COMMODITY",AY$6,"TRIM_CAT",TRIM(B110),"TRIM_LINE",A107))=TRUE,0,GETPIVOTDATA("VALUE",'CSS WK pvt'!$J$2,"DT_FILE",AY$8,"COMMODITY",AY$6,"TRIM_CAT",TRIM(B110),"TRIM_LINE",A107))</f>
        <v>8993</v>
      </c>
    </row>
    <row r="111" spans="1:51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122">
        <v>2737</v>
      </c>
      <c r="AA111" s="236">
        <f t="shared" si="108"/>
        <v>5.8364239703298848E-2</v>
      </c>
      <c r="AB111" s="237">
        <f t="shared" si="108"/>
        <v>-0.14847942754919499</v>
      </c>
      <c r="AC111" s="238">
        <f t="shared" si="108"/>
        <v>-5.4974286220961163E-2</v>
      </c>
      <c r="AD111" s="238">
        <f t="shared" si="108"/>
        <v>8.7552742616033755E-2</v>
      </c>
      <c r="AE111" s="238">
        <f t="shared" si="108"/>
        <v>-2.5985825913138288E-2</v>
      </c>
      <c r="AF111" s="238">
        <f t="shared" si="108"/>
        <v>1.1583011583011582E-2</v>
      </c>
      <c r="AG111" s="238">
        <f t="shared" si="108"/>
        <v>0.17331384422635207</v>
      </c>
      <c r="AH111" s="238">
        <f t="shared" si="108"/>
        <v>-0.13166092802098706</v>
      </c>
      <c r="AI111" s="238">
        <f t="shared" si="108"/>
        <v>2.5469458234405353E-2</v>
      </c>
      <c r="AJ111" s="238">
        <f t="shared" si="108"/>
        <v>-0.16716575656156421</v>
      </c>
      <c r="AK111" s="309"/>
      <c r="AL111" s="206"/>
      <c r="AM111" s="37">
        <f t="shared" si="109"/>
        <v>299</v>
      </c>
      <c r="AN111" s="72">
        <f t="shared" si="109"/>
        <v>-747</v>
      </c>
      <c r="AO111" s="73">
        <f t="shared" si="109"/>
        <v>-310</v>
      </c>
      <c r="AP111" s="73">
        <f t="shared" si="109"/>
        <v>415</v>
      </c>
      <c r="AQ111" s="73">
        <f t="shared" si="109"/>
        <v>-143</v>
      </c>
      <c r="AR111" s="73">
        <f t="shared" si="109"/>
        <v>63</v>
      </c>
      <c r="AS111" s="73">
        <f t="shared" si="109"/>
        <v>830</v>
      </c>
      <c r="AT111" s="73">
        <f t="shared" si="109"/>
        <v>-803</v>
      </c>
      <c r="AU111" s="73">
        <f t="shared" si="109"/>
        <v>118</v>
      </c>
      <c r="AV111" s="73">
        <f t="shared" si="109"/>
        <v>-949</v>
      </c>
      <c r="AW111" s="328"/>
      <c r="AX111" s="123"/>
      <c r="AY111" s="71">
        <f>IF(ISERROR(GETPIVOTDATA("VALUE",'CSS WK pvt'!$J$2,"DT_FILE",AY$8,"COMMODITY",AY$6,"TRIM_CAT",TRIM(B111),"TRIM_LINE",A107))=TRUE,0,GETPIVOTDATA("VALUE",'CSS WK pvt'!$J$2,"DT_FILE",AY$8,"COMMODITY",AY$6,"TRIM_CAT",TRIM(B111),"TRIM_LINE",A107))</f>
        <v>2737</v>
      </c>
    </row>
    <row r="112" spans="1:51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122">
        <v>399</v>
      </c>
      <c r="AA112" s="236">
        <f t="shared" si="108"/>
        <v>7.3324905183312264E-2</v>
      </c>
      <c r="AB112" s="237">
        <f t="shared" si="108"/>
        <v>-0.18976279650436953</v>
      </c>
      <c r="AC112" s="238">
        <f t="shared" si="108"/>
        <v>-2.6229508196721311E-2</v>
      </c>
      <c r="AD112" s="238">
        <f t="shared" si="108"/>
        <v>-8.606060606060606E-2</v>
      </c>
      <c r="AE112" s="238">
        <f t="shared" si="108"/>
        <v>3.5046728971962616E-3</v>
      </c>
      <c r="AF112" s="238">
        <f t="shared" si="108"/>
        <v>-6.0674157303370786E-2</v>
      </c>
      <c r="AG112" s="238">
        <f t="shared" si="108"/>
        <v>0.20103761348897536</v>
      </c>
      <c r="AH112" s="238">
        <f t="shared" si="108"/>
        <v>-0.15296566077003121</v>
      </c>
      <c r="AI112" s="238">
        <f t="shared" si="108"/>
        <v>0.12844036697247707</v>
      </c>
      <c r="AJ112" s="238">
        <f t="shared" si="108"/>
        <v>-0.23379383634431455</v>
      </c>
      <c r="AK112" s="309"/>
      <c r="AL112" s="206"/>
      <c r="AM112" s="37">
        <f t="shared" si="109"/>
        <v>58</v>
      </c>
      <c r="AN112" s="72">
        <f t="shared" si="109"/>
        <v>-152</v>
      </c>
      <c r="AO112" s="73">
        <f t="shared" si="109"/>
        <v>-24</v>
      </c>
      <c r="AP112" s="73">
        <f t="shared" si="109"/>
        <v>-71</v>
      </c>
      <c r="AQ112" s="73">
        <f t="shared" si="109"/>
        <v>3</v>
      </c>
      <c r="AR112" s="73">
        <f t="shared" si="109"/>
        <v>-54</v>
      </c>
      <c r="AS112" s="73">
        <f t="shared" si="109"/>
        <v>155</v>
      </c>
      <c r="AT112" s="73">
        <f t="shared" si="109"/>
        <v>-147</v>
      </c>
      <c r="AU112" s="73">
        <f t="shared" si="109"/>
        <v>84</v>
      </c>
      <c r="AV112" s="73">
        <f t="shared" si="109"/>
        <v>-220</v>
      </c>
      <c r="AW112" s="328"/>
      <c r="AX112" s="123"/>
      <c r="AY112" s="71">
        <f>IF(ISERROR(GETPIVOTDATA("VALUE",'CSS WK pvt'!$J$2,"DT_FILE",AY$8,"COMMODITY",AY$6,"TRIM_CAT",TRIM(B112),"TRIM_LINE",A107))=TRUE,0,GETPIVOTDATA("VALUE",'CSS WK pvt'!$J$2,"DT_FILE",AY$8,"COMMODITY",AY$6,"TRIM_CAT",TRIM(B112),"TRIM_LINE",A107))</f>
        <v>399</v>
      </c>
    </row>
    <row r="113" spans="1:51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Y113" si="110">SUM(D108:D112)</f>
        <v>229915</v>
      </c>
      <c r="E113" s="77">
        <f t="shared" si="110"/>
        <v>232942</v>
      </c>
      <c r="F113" s="79">
        <f t="shared" si="110"/>
        <v>216098</v>
      </c>
      <c r="G113" s="77">
        <f t="shared" si="110"/>
        <v>239633</v>
      </c>
      <c r="H113" s="77">
        <f t="shared" si="110"/>
        <v>229862</v>
      </c>
      <c r="I113" s="77">
        <f t="shared" si="110"/>
        <v>222907</v>
      </c>
      <c r="J113" s="77">
        <f t="shared" si="110"/>
        <v>250074</v>
      </c>
      <c r="K113" s="77">
        <f t="shared" si="110"/>
        <v>221730</v>
      </c>
      <c r="L113" s="77">
        <f t="shared" si="110"/>
        <v>249732</v>
      </c>
      <c r="M113" s="77">
        <f t="shared" si="110"/>
        <v>265789</v>
      </c>
      <c r="N113" s="78">
        <f t="shared" si="110"/>
        <v>253323</v>
      </c>
      <c r="O113" s="76">
        <f t="shared" si="110"/>
        <v>257272</v>
      </c>
      <c r="P113" s="77">
        <f t="shared" si="110"/>
        <v>237577</v>
      </c>
      <c r="Q113" s="77">
        <f t="shared" si="110"/>
        <v>240486</v>
      </c>
      <c r="R113" s="77">
        <f t="shared" si="110"/>
        <v>244903</v>
      </c>
      <c r="S113" s="77">
        <f t="shared" si="110"/>
        <v>247279</v>
      </c>
      <c r="T113" s="77">
        <f t="shared" si="110"/>
        <v>239486</v>
      </c>
      <c r="U113" s="77">
        <f t="shared" si="110"/>
        <v>239832</v>
      </c>
      <c r="V113" s="77">
        <f t="shared" si="110"/>
        <v>243556</v>
      </c>
      <c r="W113" s="77">
        <f t="shared" si="110"/>
        <v>231579</v>
      </c>
      <c r="X113" s="77">
        <f t="shared" si="110"/>
        <v>240198</v>
      </c>
      <c r="Y113" s="77">
        <f t="shared" si="110"/>
        <v>251188</v>
      </c>
      <c r="Z113" s="78">
        <v>117658</v>
      </c>
      <c r="AA113" s="208">
        <f t="shared" si="108"/>
        <v>0.14961861396225909</v>
      </c>
      <c r="AB113" s="212">
        <f t="shared" si="108"/>
        <v>3.3325359371941803E-2</v>
      </c>
      <c r="AC113" s="213">
        <f t="shared" si="108"/>
        <v>3.238574409080372E-2</v>
      </c>
      <c r="AD113" s="213">
        <f t="shared" si="108"/>
        <v>0.13329600459050986</v>
      </c>
      <c r="AE113" s="213">
        <f t="shared" si="108"/>
        <v>3.1907124644769295E-2</v>
      </c>
      <c r="AF113" s="213">
        <f t="shared" si="108"/>
        <v>4.1868599420521881E-2</v>
      </c>
      <c r="AG113" s="213">
        <f t="shared" si="108"/>
        <v>7.5928526246371808E-2</v>
      </c>
      <c r="AH113" s="213">
        <f t="shared" si="108"/>
        <v>-2.6064284971648394E-2</v>
      </c>
      <c r="AI113" s="213">
        <f t="shared" si="108"/>
        <v>4.4418887836557973E-2</v>
      </c>
      <c r="AJ113" s="213">
        <f t="shared" si="108"/>
        <v>-3.817692566431214E-2</v>
      </c>
      <c r="AK113" s="303"/>
      <c r="AL113" s="214"/>
      <c r="AM113" s="79">
        <f t="shared" ref="AM113:AP127" si="111">SUM(AM108:AM112)</f>
        <v>33483</v>
      </c>
      <c r="AN113" s="80">
        <f t="shared" si="111"/>
        <v>7662</v>
      </c>
      <c r="AO113" s="81">
        <f t="shared" si="111"/>
        <v>7544</v>
      </c>
      <c r="AP113" s="81">
        <f t="shared" si="111"/>
        <v>28805</v>
      </c>
      <c r="AQ113" s="81">
        <f t="shared" ref="AQ113:AR113" si="112">SUM(AQ108:AQ112)</f>
        <v>7646</v>
      </c>
      <c r="AR113" s="81">
        <f t="shared" si="112"/>
        <v>9624</v>
      </c>
      <c r="AS113" s="81">
        <f t="shared" ref="AS113:AT113" si="113">SUM(AS108:AS112)</f>
        <v>16925</v>
      </c>
      <c r="AT113" s="81">
        <f t="shared" si="113"/>
        <v>-6518</v>
      </c>
      <c r="AU113" s="81">
        <f t="shared" ref="AU113:AV113" si="114">SUM(AU108:AU112)</f>
        <v>9849</v>
      </c>
      <c r="AV113" s="81">
        <f t="shared" si="114"/>
        <v>-9534</v>
      </c>
      <c r="AW113" s="316"/>
      <c r="AX113" s="82"/>
      <c r="AY113" s="79">
        <f t="shared" si="110"/>
        <v>117658</v>
      </c>
    </row>
    <row r="114" spans="1:51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108"/>
      <c r="AA114" s="232"/>
      <c r="AB114" s="233"/>
      <c r="AC114" s="234"/>
      <c r="AD114" s="234"/>
      <c r="AE114" s="234"/>
      <c r="AF114" s="234"/>
      <c r="AG114" s="234"/>
      <c r="AH114" s="234"/>
      <c r="AI114" s="234"/>
      <c r="AJ114" s="234"/>
      <c r="AK114" s="304"/>
      <c r="AL114" s="235"/>
      <c r="AM114" s="109"/>
      <c r="AN114" s="110"/>
      <c r="AO114" s="111"/>
      <c r="AP114" s="111"/>
      <c r="AQ114" s="111"/>
      <c r="AR114" s="111"/>
      <c r="AS114" s="111"/>
      <c r="AT114" s="111"/>
      <c r="AU114" s="111"/>
      <c r="AV114" s="111"/>
      <c r="AW114" s="320"/>
      <c r="AX114" s="112"/>
      <c r="AY114" s="109"/>
    </row>
    <row r="115" spans="1:51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5">+E94-E101</f>
        <v>-5633402.2399999984</v>
      </c>
      <c r="F115" s="114">
        <f t="shared" si="115"/>
        <v>-4159626.9099999983</v>
      </c>
      <c r="G115" s="114">
        <f t="shared" si="115"/>
        <v>-2582218.5299999993</v>
      </c>
      <c r="H115" s="114">
        <f t="shared" si="115"/>
        <v>-1445942.7200000007</v>
      </c>
      <c r="I115" s="114">
        <f t="shared" si="115"/>
        <v>-293913.30000000075</v>
      </c>
      <c r="J115" s="114">
        <f t="shared" si="115"/>
        <v>1810928.0299999993</v>
      </c>
      <c r="K115" s="114">
        <f t="shared" si="115"/>
        <v>5291621.7200000007</v>
      </c>
      <c r="L115" s="114">
        <f t="shared" si="115"/>
        <v>9147981.7400000021</v>
      </c>
      <c r="M115" s="114">
        <f t="shared" si="115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16">+P94-P101</f>
        <v>-104539.91000000015</v>
      </c>
      <c r="Q115" s="114">
        <f t="shared" si="116"/>
        <v>-961755.6400000006</v>
      </c>
      <c r="R115" s="114">
        <f t="shared" si="116"/>
        <v>-7343103.1399999987</v>
      </c>
      <c r="S115" s="114">
        <f t="shared" si="116"/>
        <v>-1667446.9100000001</v>
      </c>
      <c r="T115" s="114">
        <f t="shared" ref="T115:V115" si="117">+T94-T101</f>
        <v>-940147.36000000127</v>
      </c>
      <c r="U115" s="114">
        <f t="shared" si="117"/>
        <v>-1290354.9900000002</v>
      </c>
      <c r="V115" s="114">
        <f t="shared" si="117"/>
        <v>1235275</v>
      </c>
      <c r="W115" s="287">
        <v>5206128</v>
      </c>
      <c r="X115" s="287">
        <v>8425854</v>
      </c>
      <c r="Y115" s="287">
        <v>13978027</v>
      </c>
      <c r="Z115" s="115">
        <v>3759862</v>
      </c>
      <c r="AA115" s="236">
        <f t="shared" ref="AA115:AJ120" si="118">IF(ISERROR((O115-C115)/C115)=TRUE,0,(O115-C115)/C115)</f>
        <v>-0.28516162118624239</v>
      </c>
      <c r="AB115" s="237">
        <f t="shared" si="118"/>
        <v>-0.98435890365276091</v>
      </c>
      <c r="AC115" s="238">
        <f t="shared" si="118"/>
        <v>-0.82927623503057346</v>
      </c>
      <c r="AD115" s="238">
        <f t="shared" si="118"/>
        <v>0.76532734759137366</v>
      </c>
      <c r="AE115" s="238">
        <f t="shared" si="118"/>
        <v>-0.35425801858838007</v>
      </c>
      <c r="AF115" s="238">
        <f t="shared" si="118"/>
        <v>-0.34980317892537205</v>
      </c>
      <c r="AG115" s="238">
        <f t="shared" si="118"/>
        <v>3.390257228917497</v>
      </c>
      <c r="AH115" s="238">
        <f t="shared" si="118"/>
        <v>-0.31787736478958778</v>
      </c>
      <c r="AI115" s="238">
        <f t="shared" si="118"/>
        <v>-1.6156430773740314E-2</v>
      </c>
      <c r="AJ115" s="238">
        <f t="shared" si="118"/>
        <v>-7.893847632450586E-2</v>
      </c>
      <c r="AK115" s="309"/>
      <c r="AL115" s="206"/>
      <c r="AM115" s="38">
        <f t="shared" ref="AM115:AV119" si="119">O115-C115</f>
        <v>333471.59000000358</v>
      </c>
      <c r="AN115" s="72">
        <f t="shared" si="119"/>
        <v>6579129.0399999991</v>
      </c>
      <c r="AO115" s="73">
        <f t="shared" si="119"/>
        <v>4671646.5999999978</v>
      </c>
      <c r="AP115" s="73">
        <f t="shared" si="119"/>
        <v>-3183476.2300000004</v>
      </c>
      <c r="AQ115" s="73">
        <f t="shared" si="119"/>
        <v>914771.61999999918</v>
      </c>
      <c r="AR115" s="73">
        <f t="shared" si="119"/>
        <v>505795.3599999994</v>
      </c>
      <c r="AS115" s="73">
        <f t="shared" si="119"/>
        <v>-996441.68999999948</v>
      </c>
      <c r="AT115" s="73">
        <f t="shared" si="119"/>
        <v>-575653.02999999933</v>
      </c>
      <c r="AU115" s="73">
        <f t="shared" si="119"/>
        <v>-85493.720000000671</v>
      </c>
      <c r="AV115" s="73">
        <f t="shared" si="119"/>
        <v>-722127.74000000209</v>
      </c>
      <c r="AW115" s="328"/>
      <c r="AX115" s="118"/>
      <c r="AY115" s="38">
        <f t="shared" ref="AY115:AY119" si="120">+AY94-AY101</f>
        <v>3759862</v>
      </c>
    </row>
    <row r="116" spans="1:51" s="41" customFormat="1" x14ac:dyDescent="0.35">
      <c r="A116" s="172"/>
      <c r="B116" s="42" t="s">
        <v>31</v>
      </c>
      <c r="C116" s="113">
        <f t="shared" ref="C116:D119" si="121">+C95-C102</f>
        <v>2424415.14</v>
      </c>
      <c r="D116" s="114">
        <f t="shared" si="121"/>
        <v>-703093.38000000012</v>
      </c>
      <c r="E116" s="114">
        <f t="shared" si="115"/>
        <v>-228028.65000000014</v>
      </c>
      <c r="F116" s="114">
        <f t="shared" si="115"/>
        <v>-1304652.02</v>
      </c>
      <c r="G116" s="114">
        <f t="shared" si="115"/>
        <v>-501933.37000000011</v>
      </c>
      <c r="H116" s="114">
        <f t="shared" si="115"/>
        <v>2758.5100000000093</v>
      </c>
      <c r="I116" s="114">
        <f t="shared" si="115"/>
        <v>63785.22000000003</v>
      </c>
      <c r="J116" s="114">
        <f t="shared" si="115"/>
        <v>213331.29000000004</v>
      </c>
      <c r="K116" s="114">
        <f t="shared" si="115"/>
        <v>715894.16</v>
      </c>
      <c r="L116" s="114">
        <f t="shared" si="115"/>
        <v>1266727.5699999998</v>
      </c>
      <c r="M116" s="114">
        <f t="shared" si="115"/>
        <v>1032354.9899999998</v>
      </c>
      <c r="N116" s="115">
        <f t="shared" si="115"/>
        <v>-1013836.27</v>
      </c>
      <c r="O116" s="113">
        <f t="shared" si="115"/>
        <v>280698.64000000013</v>
      </c>
      <c r="P116" s="114">
        <f t="shared" si="115"/>
        <v>377836.93999999994</v>
      </c>
      <c r="Q116" s="114">
        <f t="shared" si="115"/>
        <v>-50359.650000000023</v>
      </c>
      <c r="R116" s="114">
        <f t="shared" si="115"/>
        <v>-120829.55999999994</v>
      </c>
      <c r="S116" s="114">
        <f t="shared" si="115"/>
        <v>-51829.890000000014</v>
      </c>
      <c r="T116" s="114">
        <f t="shared" ref="T116:V116" si="122">+T95-T102</f>
        <v>7128.4199999999837</v>
      </c>
      <c r="U116" s="114">
        <f t="shared" si="122"/>
        <v>-197671.89</v>
      </c>
      <c r="V116" s="114">
        <f t="shared" si="122"/>
        <v>150570</v>
      </c>
      <c r="W116" s="287">
        <v>482638</v>
      </c>
      <c r="X116" s="287">
        <v>737463</v>
      </c>
      <c r="Y116" s="287">
        <v>-87635</v>
      </c>
      <c r="Z116" s="115">
        <v>471304</v>
      </c>
      <c r="AA116" s="236">
        <f t="shared" si="118"/>
        <v>-0.88422005977078655</v>
      </c>
      <c r="AB116" s="237">
        <f t="shared" si="118"/>
        <v>-1.5373922593326079</v>
      </c>
      <c r="AC116" s="238">
        <f t="shared" si="118"/>
        <v>-0.77915209338826508</v>
      </c>
      <c r="AD116" s="238">
        <f t="shared" si="118"/>
        <v>-0.90738560309744509</v>
      </c>
      <c r="AE116" s="238">
        <f t="shared" si="118"/>
        <v>-0.89673950149996995</v>
      </c>
      <c r="AF116" s="238">
        <f t="shared" si="118"/>
        <v>1.5841559392570481</v>
      </c>
      <c r="AG116" s="238">
        <f t="shared" si="118"/>
        <v>-4.0990234101254162</v>
      </c>
      <c r="AH116" s="238">
        <f t="shared" si="118"/>
        <v>-0.29419636472455601</v>
      </c>
      <c r="AI116" s="238">
        <f t="shared" si="118"/>
        <v>-0.32582492361720067</v>
      </c>
      <c r="AJ116" s="238">
        <f t="shared" si="118"/>
        <v>-0.41782036053734894</v>
      </c>
      <c r="AK116" s="309"/>
      <c r="AL116" s="206"/>
      <c r="AM116" s="38">
        <f t="shared" si="119"/>
        <v>-2143716.5</v>
      </c>
      <c r="AN116" s="72">
        <f t="shared" si="119"/>
        <v>1080930.32</v>
      </c>
      <c r="AO116" s="73">
        <f t="shared" si="119"/>
        <v>177669.00000000012</v>
      </c>
      <c r="AP116" s="73">
        <f t="shared" si="119"/>
        <v>1183822.46</v>
      </c>
      <c r="AQ116" s="73">
        <f t="shared" si="119"/>
        <v>450103.4800000001</v>
      </c>
      <c r="AR116" s="73">
        <f t="shared" si="119"/>
        <v>4369.9099999999744</v>
      </c>
      <c r="AS116" s="73">
        <f t="shared" si="119"/>
        <v>-261457.11000000004</v>
      </c>
      <c r="AT116" s="73">
        <f t="shared" si="119"/>
        <v>-62761.290000000037</v>
      </c>
      <c r="AU116" s="73">
        <f t="shared" si="119"/>
        <v>-233256.16000000003</v>
      </c>
      <c r="AV116" s="73">
        <f t="shared" si="119"/>
        <v>-529264.56999999983</v>
      </c>
      <c r="AW116" s="328"/>
      <c r="AX116" s="118"/>
      <c r="AY116" s="38">
        <f t="shared" si="120"/>
        <v>471304</v>
      </c>
    </row>
    <row r="117" spans="1:51" s="41" customFormat="1" x14ac:dyDescent="0.35">
      <c r="A117" s="172"/>
      <c r="B117" s="42" t="s">
        <v>32</v>
      </c>
      <c r="C117" s="113">
        <f t="shared" si="121"/>
        <v>-339580.45000000019</v>
      </c>
      <c r="D117" s="114">
        <f t="shared" si="121"/>
        <v>-1285826.1499999999</v>
      </c>
      <c r="E117" s="114">
        <f t="shared" si="115"/>
        <v>-1219034.1299999999</v>
      </c>
      <c r="F117" s="114">
        <f t="shared" si="115"/>
        <v>-597851.62000000011</v>
      </c>
      <c r="G117" s="114">
        <f t="shared" si="115"/>
        <v>-149798.81999999983</v>
      </c>
      <c r="H117" s="114">
        <f t="shared" si="115"/>
        <v>-69547.530000000028</v>
      </c>
      <c r="I117" s="114">
        <f t="shared" si="115"/>
        <v>115676.83999999997</v>
      </c>
      <c r="J117" s="114">
        <f t="shared" si="115"/>
        <v>343978.23</v>
      </c>
      <c r="K117" s="114">
        <f t="shared" si="115"/>
        <v>1759304.9800000002</v>
      </c>
      <c r="L117" s="114">
        <f t="shared" si="115"/>
        <v>1913182.9999999995</v>
      </c>
      <c r="M117" s="114">
        <f t="shared" si="115"/>
        <v>772507.95000000019</v>
      </c>
      <c r="N117" s="115">
        <f t="shared" si="115"/>
        <v>574094.13999999966</v>
      </c>
      <c r="O117" s="113">
        <f t="shared" si="115"/>
        <v>-430304.16000000015</v>
      </c>
      <c r="P117" s="114">
        <f t="shared" si="115"/>
        <v>92066.85999999987</v>
      </c>
      <c r="Q117" s="114">
        <f t="shared" si="115"/>
        <v>-701560.56</v>
      </c>
      <c r="R117" s="114">
        <f t="shared" si="115"/>
        <v>-989255.00000000023</v>
      </c>
      <c r="S117" s="114">
        <f t="shared" si="115"/>
        <v>-149150.97999999998</v>
      </c>
      <c r="T117" s="114">
        <f t="shared" ref="T117:V117" si="123">+T96-T103</f>
        <v>-22570.700000000186</v>
      </c>
      <c r="U117" s="114">
        <f t="shared" si="123"/>
        <v>-351129.60000000009</v>
      </c>
      <c r="V117" s="114">
        <f t="shared" si="123"/>
        <v>91403</v>
      </c>
      <c r="W117" s="287">
        <v>725547</v>
      </c>
      <c r="X117" s="287">
        <v>1399003</v>
      </c>
      <c r="Y117" s="287">
        <v>2272351</v>
      </c>
      <c r="Z117" s="115">
        <v>636203</v>
      </c>
      <c r="AA117" s="236">
        <f t="shared" si="118"/>
        <v>0.26716411383517491</v>
      </c>
      <c r="AB117" s="237">
        <f t="shared" si="118"/>
        <v>-1.071601328064451</v>
      </c>
      <c r="AC117" s="238">
        <f t="shared" si="118"/>
        <v>-0.42449473502435892</v>
      </c>
      <c r="AD117" s="238">
        <f t="shared" si="118"/>
        <v>0.65468314696546281</v>
      </c>
      <c r="AE117" s="238">
        <f t="shared" si="118"/>
        <v>-4.3247336661253518E-3</v>
      </c>
      <c r="AF117" s="238">
        <f t="shared" si="118"/>
        <v>-0.67546367211027947</v>
      </c>
      <c r="AG117" s="238">
        <f t="shared" si="118"/>
        <v>-4.0354356152882476</v>
      </c>
      <c r="AH117" s="238">
        <f t="shared" si="118"/>
        <v>-0.73427678838861399</v>
      </c>
      <c r="AI117" s="238">
        <f t="shared" si="118"/>
        <v>-0.58759452838017889</v>
      </c>
      <c r="AJ117" s="238">
        <f t="shared" si="118"/>
        <v>-0.2687563082047037</v>
      </c>
      <c r="AK117" s="309"/>
      <c r="AL117" s="206"/>
      <c r="AM117" s="38">
        <f t="shared" si="119"/>
        <v>-90723.709999999963</v>
      </c>
      <c r="AN117" s="72">
        <f t="shared" si="119"/>
        <v>1377893.0099999998</v>
      </c>
      <c r="AO117" s="73">
        <f t="shared" si="119"/>
        <v>517473.56999999983</v>
      </c>
      <c r="AP117" s="73">
        <f t="shared" si="119"/>
        <v>-391403.38000000012</v>
      </c>
      <c r="AQ117" s="73">
        <f t="shared" si="119"/>
        <v>647.83999999985099</v>
      </c>
      <c r="AR117" s="73">
        <f t="shared" si="119"/>
        <v>46976.829999999842</v>
      </c>
      <c r="AS117" s="73">
        <f t="shared" si="119"/>
        <v>-466806.44000000006</v>
      </c>
      <c r="AT117" s="73">
        <f t="shared" si="119"/>
        <v>-252575.22999999998</v>
      </c>
      <c r="AU117" s="73">
        <f t="shared" si="119"/>
        <v>-1033757.9800000002</v>
      </c>
      <c r="AV117" s="73">
        <f t="shared" si="119"/>
        <v>-514179.99999999953</v>
      </c>
      <c r="AW117" s="328"/>
      <c r="AX117" s="118"/>
      <c r="AY117" s="38">
        <f t="shared" si="120"/>
        <v>636203</v>
      </c>
    </row>
    <row r="118" spans="1:51" s="41" customFormat="1" x14ac:dyDescent="0.35">
      <c r="A118" s="172"/>
      <c r="B118" s="42" t="s">
        <v>33</v>
      </c>
      <c r="C118" s="113">
        <f t="shared" si="121"/>
        <v>-99302.050000000745</v>
      </c>
      <c r="D118" s="114">
        <f t="shared" si="121"/>
        <v>-1033574.8700000001</v>
      </c>
      <c r="E118" s="114">
        <f t="shared" si="115"/>
        <v>-1477852.02</v>
      </c>
      <c r="F118" s="114">
        <f t="shared" si="115"/>
        <v>-573803.5299999998</v>
      </c>
      <c r="G118" s="114">
        <f t="shared" si="115"/>
        <v>-291624.25999999978</v>
      </c>
      <c r="H118" s="114">
        <f t="shared" si="115"/>
        <v>-236934.68000000017</v>
      </c>
      <c r="I118" s="114">
        <f t="shared" si="115"/>
        <v>224129.62000000011</v>
      </c>
      <c r="J118" s="114">
        <f t="shared" si="115"/>
        <v>352742.57999999961</v>
      </c>
      <c r="K118" s="114">
        <f t="shared" si="115"/>
        <v>1082845.1400000001</v>
      </c>
      <c r="L118" s="114">
        <f t="shared" si="115"/>
        <v>1516619</v>
      </c>
      <c r="M118" s="114">
        <f t="shared" si="115"/>
        <v>851603.19999999925</v>
      </c>
      <c r="N118" s="115">
        <f t="shared" si="115"/>
        <v>67971.959999999963</v>
      </c>
      <c r="O118" s="113">
        <f t="shared" si="115"/>
        <v>-441130.23000000045</v>
      </c>
      <c r="P118" s="114">
        <f t="shared" si="115"/>
        <v>393221.91999999993</v>
      </c>
      <c r="Q118" s="114">
        <f t="shared" si="115"/>
        <v>-862284.66999999946</v>
      </c>
      <c r="R118" s="114">
        <f t="shared" si="115"/>
        <v>-720481.90000000037</v>
      </c>
      <c r="S118" s="114">
        <f t="shared" si="115"/>
        <v>781393.62000000011</v>
      </c>
      <c r="T118" s="114">
        <f t="shared" ref="T118:V118" si="124">+T97-T104</f>
        <v>-86644.660000000149</v>
      </c>
      <c r="U118" s="114">
        <f t="shared" si="124"/>
        <v>717429.52</v>
      </c>
      <c r="V118" s="114">
        <f t="shared" si="124"/>
        <v>265450</v>
      </c>
      <c r="W118" s="287">
        <v>986197</v>
      </c>
      <c r="X118" s="287">
        <v>1714194</v>
      </c>
      <c r="Y118" s="287">
        <v>2134280</v>
      </c>
      <c r="Z118" s="115">
        <v>798085</v>
      </c>
      <c r="AA118" s="236">
        <f t="shared" si="118"/>
        <v>3.4423073843893168</v>
      </c>
      <c r="AB118" s="237">
        <f t="shared" si="118"/>
        <v>-1.3804484139596001</v>
      </c>
      <c r="AC118" s="238">
        <f t="shared" si="118"/>
        <v>-0.41652840857503481</v>
      </c>
      <c r="AD118" s="238">
        <f t="shared" si="118"/>
        <v>0.25562472576632744</v>
      </c>
      <c r="AE118" s="238">
        <f t="shared" si="118"/>
        <v>-3.6794534172157034</v>
      </c>
      <c r="AF118" s="238">
        <f t="shared" si="118"/>
        <v>-0.63430992879556469</v>
      </c>
      <c r="AG118" s="238">
        <f t="shared" si="118"/>
        <v>2.2009580884489952</v>
      </c>
      <c r="AH118" s="238">
        <f t="shared" si="118"/>
        <v>-0.24746822456194459</v>
      </c>
      <c r="AI118" s="238">
        <f t="shared" si="118"/>
        <v>-8.9253889064875996E-2</v>
      </c>
      <c r="AJ118" s="238">
        <f t="shared" si="118"/>
        <v>0.1302733250737331</v>
      </c>
      <c r="AK118" s="309"/>
      <c r="AL118" s="206"/>
      <c r="AM118" s="38">
        <f t="shared" si="119"/>
        <v>-341828.1799999997</v>
      </c>
      <c r="AN118" s="72">
        <f t="shared" si="119"/>
        <v>1426796.79</v>
      </c>
      <c r="AO118" s="73">
        <f t="shared" si="119"/>
        <v>615567.35000000056</v>
      </c>
      <c r="AP118" s="73">
        <f t="shared" si="119"/>
        <v>-146678.37000000058</v>
      </c>
      <c r="AQ118" s="73">
        <f t="shared" si="119"/>
        <v>1073017.8799999999</v>
      </c>
      <c r="AR118" s="73">
        <f t="shared" si="119"/>
        <v>150290.02000000002</v>
      </c>
      <c r="AS118" s="73">
        <f t="shared" si="119"/>
        <v>493299.89999999991</v>
      </c>
      <c r="AT118" s="73">
        <f t="shared" si="119"/>
        <v>-87292.579999999609</v>
      </c>
      <c r="AU118" s="73">
        <f t="shared" si="119"/>
        <v>-96648.14000000013</v>
      </c>
      <c r="AV118" s="73">
        <f t="shared" si="119"/>
        <v>197575</v>
      </c>
      <c r="AW118" s="328"/>
      <c r="AX118" s="118"/>
      <c r="AY118" s="38">
        <f t="shared" si="120"/>
        <v>798085</v>
      </c>
    </row>
    <row r="119" spans="1:51" s="41" customFormat="1" x14ac:dyDescent="0.35">
      <c r="A119" s="172"/>
      <c r="B119" s="42" t="s">
        <v>34</v>
      </c>
      <c r="C119" s="113">
        <f t="shared" si="121"/>
        <v>63101.979999999516</v>
      </c>
      <c r="D119" s="114">
        <f t="shared" si="121"/>
        <v>-43708.859999999404</v>
      </c>
      <c r="E119" s="114">
        <f t="shared" si="115"/>
        <v>-136807.11999999918</v>
      </c>
      <c r="F119" s="114">
        <f t="shared" si="115"/>
        <v>-196741.40999999968</v>
      </c>
      <c r="G119" s="114">
        <f t="shared" si="115"/>
        <v>236862.10999999987</v>
      </c>
      <c r="H119" s="114">
        <f t="shared" si="115"/>
        <v>-486545.35999999987</v>
      </c>
      <c r="I119" s="114">
        <f t="shared" si="115"/>
        <v>484857.19000000018</v>
      </c>
      <c r="J119" s="114">
        <f t="shared" si="115"/>
        <v>-218078.37999999989</v>
      </c>
      <c r="K119" s="114">
        <f t="shared" si="115"/>
        <v>1201980.7600000002</v>
      </c>
      <c r="L119" s="114">
        <f t="shared" si="115"/>
        <v>1229894.6599999997</v>
      </c>
      <c r="M119" s="114">
        <f t="shared" si="115"/>
        <v>887597.67000000086</v>
      </c>
      <c r="N119" s="115">
        <f t="shared" si="115"/>
        <v>-147768.49000000022</v>
      </c>
      <c r="O119" s="113">
        <f t="shared" si="115"/>
        <v>339272.30999999959</v>
      </c>
      <c r="P119" s="114">
        <f t="shared" si="115"/>
        <v>831600.89000000013</v>
      </c>
      <c r="Q119" s="114">
        <f t="shared" si="115"/>
        <v>-1080155.0500000003</v>
      </c>
      <c r="R119" s="114">
        <f t="shared" si="115"/>
        <v>351108.2799999998</v>
      </c>
      <c r="S119" s="114">
        <f t="shared" si="115"/>
        <v>-119708.15000000037</v>
      </c>
      <c r="T119" s="114">
        <f t="shared" ref="T119:V119" si="125">+T98-T105</f>
        <v>-39752.850000000093</v>
      </c>
      <c r="U119" s="114">
        <f t="shared" si="125"/>
        <v>-350028.54000000004</v>
      </c>
      <c r="V119" s="114">
        <f t="shared" si="125"/>
        <v>741267</v>
      </c>
      <c r="W119" s="287">
        <v>1023390</v>
      </c>
      <c r="X119" s="287">
        <v>2292304</v>
      </c>
      <c r="Y119" s="287">
        <v>585963</v>
      </c>
      <c r="Z119" s="115">
        <v>2854659</v>
      </c>
      <c r="AA119" s="236">
        <f t="shared" si="118"/>
        <v>4.3765715433969294</v>
      </c>
      <c r="AB119" s="237">
        <f t="shared" si="118"/>
        <v>-20.025911222576187</v>
      </c>
      <c r="AC119" s="238">
        <f t="shared" si="118"/>
        <v>6.8954593152754535</v>
      </c>
      <c r="AD119" s="238">
        <f t="shared" si="118"/>
        <v>-2.7846180933642812</v>
      </c>
      <c r="AE119" s="238">
        <f t="shared" si="118"/>
        <v>-1.5053917234799623</v>
      </c>
      <c r="AF119" s="238">
        <f t="shared" si="118"/>
        <v>-0.9182956960066373</v>
      </c>
      <c r="AG119" s="238">
        <f t="shared" si="118"/>
        <v>-1.721920902111403</v>
      </c>
      <c r="AH119" s="238">
        <f t="shared" si="118"/>
        <v>-4.3990852279808772</v>
      </c>
      <c r="AI119" s="238">
        <f t="shared" si="118"/>
        <v>-0.14858038160278056</v>
      </c>
      <c r="AJ119" s="238">
        <f t="shared" si="118"/>
        <v>0.86382141052632966</v>
      </c>
      <c r="AK119" s="309"/>
      <c r="AL119" s="206"/>
      <c r="AM119" s="38">
        <f t="shared" si="119"/>
        <v>276170.33000000007</v>
      </c>
      <c r="AN119" s="72">
        <f t="shared" si="119"/>
        <v>875309.74999999953</v>
      </c>
      <c r="AO119" s="73">
        <f t="shared" si="119"/>
        <v>-943347.9300000011</v>
      </c>
      <c r="AP119" s="73">
        <f t="shared" si="119"/>
        <v>547849.68999999948</v>
      </c>
      <c r="AQ119" s="73">
        <f t="shared" si="119"/>
        <v>-356570.26000000024</v>
      </c>
      <c r="AR119" s="73">
        <f t="shared" si="119"/>
        <v>446792.50999999978</v>
      </c>
      <c r="AS119" s="73">
        <f t="shared" si="119"/>
        <v>-834885.73000000021</v>
      </c>
      <c r="AT119" s="73">
        <f t="shared" si="119"/>
        <v>959345.37999999989</v>
      </c>
      <c r="AU119" s="73">
        <f t="shared" si="119"/>
        <v>-178590.76000000024</v>
      </c>
      <c r="AV119" s="73">
        <f t="shared" si="119"/>
        <v>1062409.3400000003</v>
      </c>
      <c r="AW119" s="328"/>
      <c r="AX119" s="118"/>
      <c r="AY119" s="38">
        <f t="shared" si="120"/>
        <v>2854659</v>
      </c>
    </row>
    <row r="120" spans="1:51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Y120" si="126">SUM(D115:D119)</f>
        <v>-9749872.2099999972</v>
      </c>
      <c r="E120" s="145">
        <f t="shared" si="126"/>
        <v>-8695124.1599999983</v>
      </c>
      <c r="F120" s="39">
        <f t="shared" si="126"/>
        <v>-6832675.4899999984</v>
      </c>
      <c r="G120" s="145">
        <f t="shared" si="126"/>
        <v>-3288712.8699999992</v>
      </c>
      <c r="H120" s="145">
        <f t="shared" si="126"/>
        <v>-2236211.7800000007</v>
      </c>
      <c r="I120" s="145">
        <f t="shared" si="126"/>
        <v>594535.5699999996</v>
      </c>
      <c r="J120" s="145">
        <f t="shared" si="126"/>
        <v>2502901.7499999991</v>
      </c>
      <c r="K120" s="145">
        <f t="shared" si="126"/>
        <v>10051646.760000002</v>
      </c>
      <c r="L120" s="145">
        <f t="shared" si="126"/>
        <v>15074405.970000003</v>
      </c>
      <c r="M120" s="145">
        <f t="shared" si="126"/>
        <v>12477707.73</v>
      </c>
      <c r="N120" s="146">
        <f t="shared" si="126"/>
        <v>289204.92999999924</v>
      </c>
      <c r="O120" s="184">
        <f t="shared" si="126"/>
        <v>-1087404.4400000009</v>
      </c>
      <c r="P120" s="39">
        <f t="shared" si="126"/>
        <v>1590186.6999999997</v>
      </c>
      <c r="Q120" s="39">
        <f t="shared" si="126"/>
        <v>-3656115.5700000003</v>
      </c>
      <c r="R120" s="39">
        <f t="shared" si="126"/>
        <v>-8822561.3200000003</v>
      </c>
      <c r="S120" s="39">
        <f t="shared" si="126"/>
        <v>-1206742.3100000005</v>
      </c>
      <c r="T120" s="39">
        <f t="shared" ref="T120:V120" si="127">SUM(T115:T119)</f>
        <v>-1081987.1500000018</v>
      </c>
      <c r="U120" s="39">
        <f t="shared" si="127"/>
        <v>-1471755.5000000005</v>
      </c>
      <c r="V120" s="39">
        <f t="shared" si="127"/>
        <v>2483965</v>
      </c>
      <c r="W120" s="293">
        <v>8423900</v>
      </c>
      <c r="X120" s="293">
        <v>14568818</v>
      </c>
      <c r="Y120" s="293">
        <v>18882986</v>
      </c>
      <c r="Z120" s="146">
        <v>8520113</v>
      </c>
      <c r="AA120" s="208">
        <f t="shared" si="118"/>
        <v>-2.2367802476468963</v>
      </c>
      <c r="AB120" s="212">
        <f t="shared" si="118"/>
        <v>-1.1630982094687372</v>
      </c>
      <c r="AC120" s="213">
        <f t="shared" si="118"/>
        <v>-0.57952117730311958</v>
      </c>
      <c r="AD120" s="213">
        <f t="shared" si="118"/>
        <v>0.2912308411122862</v>
      </c>
      <c r="AE120" s="213">
        <f t="shared" si="118"/>
        <v>-0.63306547038264216</v>
      </c>
      <c r="AF120" s="213">
        <f t="shared" si="118"/>
        <v>-0.51615175285410519</v>
      </c>
      <c r="AG120" s="213">
        <f t="shared" si="118"/>
        <v>-3.4754708957110867</v>
      </c>
      <c r="AH120" s="213">
        <f t="shared" si="118"/>
        <v>-7.5659182386999708E-3</v>
      </c>
      <c r="AI120" s="213">
        <f t="shared" si="118"/>
        <v>-0.16193831706039791</v>
      </c>
      <c r="AJ120" s="213">
        <f t="shared" si="118"/>
        <v>-3.3539495420661175E-2</v>
      </c>
      <c r="AK120" s="303"/>
      <c r="AL120" s="214"/>
      <c r="AM120" s="39">
        <f t="shared" si="111"/>
        <v>-1966626.469999996</v>
      </c>
      <c r="AN120" s="147">
        <f t="shared" si="111"/>
        <v>11340058.91</v>
      </c>
      <c r="AO120" s="148">
        <f t="shared" si="111"/>
        <v>5039008.589999998</v>
      </c>
      <c r="AP120" s="148">
        <f t="shared" si="111"/>
        <v>-1989885.8300000015</v>
      </c>
      <c r="AQ120" s="148">
        <f t="shared" ref="AQ120:AR120" si="128">SUM(AQ115:AQ119)</f>
        <v>2081970.5599999987</v>
      </c>
      <c r="AR120" s="148">
        <f t="shared" si="128"/>
        <v>1154224.629999999</v>
      </c>
      <c r="AS120" s="148">
        <f t="shared" ref="AS120:AT120" si="129">SUM(AS115:AS119)</f>
        <v>-2066291.07</v>
      </c>
      <c r="AT120" s="148">
        <f t="shared" si="129"/>
        <v>-18936.749999999069</v>
      </c>
      <c r="AU120" s="148">
        <f t="shared" ref="AU120:AV120" si="130">SUM(AU115:AU119)</f>
        <v>-1627746.7600000012</v>
      </c>
      <c r="AV120" s="148">
        <f t="shared" si="130"/>
        <v>-505587.97000000114</v>
      </c>
      <c r="AW120" s="323"/>
      <c r="AX120" s="149"/>
      <c r="AY120" s="39">
        <f t="shared" si="126"/>
        <v>8520113</v>
      </c>
    </row>
    <row r="121" spans="1:51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87"/>
      <c r="AA121" s="232"/>
      <c r="AB121" s="233"/>
      <c r="AC121" s="234"/>
      <c r="AD121" s="234"/>
      <c r="AE121" s="234"/>
      <c r="AF121" s="234"/>
      <c r="AG121" s="234"/>
      <c r="AH121" s="234"/>
      <c r="AI121" s="234"/>
      <c r="AJ121" s="234"/>
      <c r="AK121" s="304"/>
      <c r="AL121" s="235"/>
      <c r="AM121" s="88"/>
      <c r="AN121" s="89"/>
      <c r="AO121" s="90"/>
      <c r="AP121" s="90"/>
      <c r="AQ121" s="90"/>
      <c r="AR121" s="90"/>
      <c r="AS121" s="90"/>
      <c r="AT121" s="90"/>
      <c r="AU121" s="90"/>
      <c r="AV121" s="90"/>
      <c r="AW121" s="317"/>
      <c r="AX121" s="91"/>
      <c r="AY121" s="88"/>
    </row>
    <row r="122" spans="1:51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125">
        <v>82</v>
      </c>
      <c r="AA122" s="236">
        <f t="shared" ref="AA122:AJ127" si="131">IF(ISERROR((O122-C122)/C122)=TRUE,0,(O122-C122)/C122)</f>
        <v>-0.25287356321839083</v>
      </c>
      <c r="AB122" s="237">
        <f t="shared" si="131"/>
        <v>-0.33687943262411346</v>
      </c>
      <c r="AC122" s="238">
        <f t="shared" si="131"/>
        <v>-0.49844236760124611</v>
      </c>
      <c r="AD122" s="238">
        <f t="shared" si="131"/>
        <v>-0.58012820512820518</v>
      </c>
      <c r="AE122" s="238">
        <f t="shared" si="131"/>
        <v>-0.67763157894736847</v>
      </c>
      <c r="AF122" s="238">
        <f t="shared" si="131"/>
        <v>-0.7539936102236422</v>
      </c>
      <c r="AG122" s="238">
        <f t="shared" si="131"/>
        <v>-0.77397260273972601</v>
      </c>
      <c r="AH122" s="238">
        <f t="shared" si="131"/>
        <v>-0.76056338028169013</v>
      </c>
      <c r="AI122" s="238">
        <f t="shared" si="131"/>
        <v>-0.74131274131274127</v>
      </c>
      <c r="AJ122" s="238">
        <f t="shared" si="131"/>
        <v>-0.67659574468085104</v>
      </c>
      <c r="AK122" s="311"/>
      <c r="AL122" s="252"/>
      <c r="AM122" s="71">
        <f t="shared" ref="AM122:AV126" si="132">O122-C122</f>
        <v>-66</v>
      </c>
      <c r="AN122" s="72">
        <f t="shared" si="132"/>
        <v>-95</v>
      </c>
      <c r="AO122" s="73">
        <f t="shared" si="132"/>
        <v>-160</v>
      </c>
      <c r="AP122" s="73">
        <f t="shared" si="132"/>
        <v>-181</v>
      </c>
      <c r="AQ122" s="73">
        <f t="shared" si="132"/>
        <v>-206</v>
      </c>
      <c r="AR122" s="73">
        <f t="shared" si="132"/>
        <v>-236</v>
      </c>
      <c r="AS122" s="73">
        <f t="shared" si="132"/>
        <v>-226</v>
      </c>
      <c r="AT122" s="73">
        <f t="shared" si="132"/>
        <v>-216</v>
      </c>
      <c r="AU122" s="73">
        <f t="shared" si="132"/>
        <v>-192</v>
      </c>
      <c r="AV122" s="73">
        <f t="shared" si="132"/>
        <v>-159</v>
      </c>
      <c r="AW122" s="272"/>
      <c r="AX122" s="127"/>
      <c r="AY122" s="71">
        <f>IF(ISERROR(GETPIVOTDATA("VALUE",'CSS WK pvt'!$J$2,"DT_FILE",AY$8,"COMMODITY",AY$6,"TRIM_CAT",TRIM(B122),"TRIM_LINE",A121))=TRUE,0,GETPIVOTDATA("VALUE",'CSS WK pvt'!$J$2,"DT_FILE",AY$8,"COMMODITY",AY$6,"TRIM_CAT",TRIM(B122),"TRIM_LINE",A121))</f>
        <v>82</v>
      </c>
    </row>
    <row r="123" spans="1:51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125">
        <v>274</v>
      </c>
      <c r="AA123" s="236">
        <f t="shared" si="131"/>
        <v>0.16998468606431852</v>
      </c>
      <c r="AB123" s="237">
        <f t="shared" si="131"/>
        <v>2.6385224274406332E-3</v>
      </c>
      <c r="AC123" s="238">
        <f t="shared" si="131"/>
        <v>-0.29417571569595263</v>
      </c>
      <c r="AD123" s="238">
        <f t="shared" si="131"/>
        <v>-0.47084421235857266</v>
      </c>
      <c r="AE123" s="238">
        <f t="shared" si="131"/>
        <v>-0.43744607420189818</v>
      </c>
      <c r="AF123" s="238">
        <f t="shared" si="131"/>
        <v>-0.5426621160409556</v>
      </c>
      <c r="AG123" s="238">
        <f t="shared" si="131"/>
        <v>-0.54963898916967513</v>
      </c>
      <c r="AH123" s="238">
        <f t="shared" si="131"/>
        <v>-0.61100569259962045</v>
      </c>
      <c r="AI123" s="238">
        <f t="shared" si="131"/>
        <v>-0.6020833333333333</v>
      </c>
      <c r="AJ123" s="238">
        <f t="shared" si="131"/>
        <v>-0.62300683371298404</v>
      </c>
      <c r="AK123" s="311"/>
      <c r="AL123" s="252"/>
      <c r="AM123" s="71">
        <f t="shared" si="132"/>
        <v>111</v>
      </c>
      <c r="AN123" s="72">
        <f t="shared" si="132"/>
        <v>2</v>
      </c>
      <c r="AO123" s="73">
        <f t="shared" si="132"/>
        <v>-298</v>
      </c>
      <c r="AP123" s="73">
        <f t="shared" si="132"/>
        <v>-541</v>
      </c>
      <c r="AQ123" s="73">
        <f t="shared" si="132"/>
        <v>-507</v>
      </c>
      <c r="AR123" s="73">
        <f t="shared" si="132"/>
        <v>-636</v>
      </c>
      <c r="AS123" s="73">
        <f t="shared" si="132"/>
        <v>-609</v>
      </c>
      <c r="AT123" s="73">
        <f t="shared" si="132"/>
        <v>-644</v>
      </c>
      <c r="AU123" s="73">
        <f t="shared" si="132"/>
        <v>-578</v>
      </c>
      <c r="AV123" s="73">
        <f t="shared" si="132"/>
        <v>-547</v>
      </c>
      <c r="AW123" s="272"/>
      <c r="AX123" s="127"/>
      <c r="AY123" s="71">
        <f>IF(ISERROR(GETPIVOTDATA("VALUE",'CSS WK pvt'!$J$2,"DT_FILE",AY$8,"COMMODITY",AY$6,"TRIM_CAT",TRIM(B123),"TRIM_LINE",A121))=TRUE,0,GETPIVOTDATA("VALUE",'CSS WK pvt'!$J$2,"DT_FILE",AY$8,"COMMODITY",AY$6,"TRIM_CAT",TRIM(B123),"TRIM_LINE",A121))</f>
        <v>274</v>
      </c>
    </row>
    <row r="124" spans="1:51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125"/>
      <c r="AA124" s="236">
        <f t="shared" si="131"/>
        <v>0</v>
      </c>
      <c r="AB124" s="237">
        <f t="shared" si="131"/>
        <v>0</v>
      </c>
      <c r="AC124" s="238">
        <f t="shared" si="131"/>
        <v>0</v>
      </c>
      <c r="AD124" s="238">
        <f t="shared" si="131"/>
        <v>0</v>
      </c>
      <c r="AE124" s="238">
        <f t="shared" si="131"/>
        <v>0</v>
      </c>
      <c r="AF124" s="238">
        <f t="shared" si="131"/>
        <v>0</v>
      </c>
      <c r="AG124" s="238">
        <f t="shared" si="131"/>
        <v>0</v>
      </c>
      <c r="AH124" s="238">
        <f t="shared" si="131"/>
        <v>0</v>
      </c>
      <c r="AI124" s="238">
        <f t="shared" si="131"/>
        <v>0</v>
      </c>
      <c r="AJ124" s="238">
        <f t="shared" si="131"/>
        <v>0</v>
      </c>
      <c r="AK124" s="311"/>
      <c r="AL124" s="252"/>
      <c r="AM124" s="71">
        <f t="shared" si="132"/>
        <v>0</v>
      </c>
      <c r="AN124" s="72">
        <f t="shared" si="132"/>
        <v>0</v>
      </c>
      <c r="AO124" s="73">
        <f t="shared" si="132"/>
        <v>0</v>
      </c>
      <c r="AP124" s="73">
        <f t="shared" si="132"/>
        <v>0</v>
      </c>
      <c r="AQ124" s="73">
        <f t="shared" si="132"/>
        <v>0</v>
      </c>
      <c r="AR124" s="73">
        <f t="shared" si="132"/>
        <v>0</v>
      </c>
      <c r="AS124" s="73">
        <f t="shared" si="132"/>
        <v>0</v>
      </c>
      <c r="AT124" s="73">
        <f t="shared" si="132"/>
        <v>0</v>
      </c>
      <c r="AU124" s="73">
        <f t="shared" si="132"/>
        <v>0</v>
      </c>
      <c r="AV124" s="73">
        <f t="shared" si="132"/>
        <v>0</v>
      </c>
      <c r="AW124" s="272"/>
      <c r="AX124" s="127"/>
      <c r="AY124" s="71"/>
    </row>
    <row r="125" spans="1:51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125"/>
      <c r="AA125" s="236">
        <f t="shared" si="131"/>
        <v>0</v>
      </c>
      <c r="AB125" s="237">
        <f t="shared" si="131"/>
        <v>0</v>
      </c>
      <c r="AC125" s="238">
        <f t="shared" si="131"/>
        <v>0</v>
      </c>
      <c r="AD125" s="238">
        <f t="shared" si="131"/>
        <v>0</v>
      </c>
      <c r="AE125" s="238">
        <f t="shared" si="131"/>
        <v>0</v>
      </c>
      <c r="AF125" s="238">
        <f t="shared" si="131"/>
        <v>0</v>
      </c>
      <c r="AG125" s="238">
        <f t="shared" si="131"/>
        <v>0</v>
      </c>
      <c r="AH125" s="238">
        <f t="shared" si="131"/>
        <v>0</v>
      </c>
      <c r="AI125" s="238">
        <f t="shared" si="131"/>
        <v>0</v>
      </c>
      <c r="AJ125" s="238">
        <f t="shared" si="131"/>
        <v>0</v>
      </c>
      <c r="AK125" s="311"/>
      <c r="AL125" s="252"/>
      <c r="AM125" s="71">
        <f t="shared" si="132"/>
        <v>0</v>
      </c>
      <c r="AN125" s="72">
        <f t="shared" si="132"/>
        <v>0</v>
      </c>
      <c r="AO125" s="73">
        <f t="shared" si="132"/>
        <v>0</v>
      </c>
      <c r="AP125" s="73">
        <f t="shared" si="132"/>
        <v>0</v>
      </c>
      <c r="AQ125" s="73">
        <f t="shared" si="132"/>
        <v>0</v>
      </c>
      <c r="AR125" s="73">
        <f t="shared" si="132"/>
        <v>0</v>
      </c>
      <c r="AS125" s="73">
        <f t="shared" si="132"/>
        <v>0</v>
      </c>
      <c r="AT125" s="73">
        <f t="shared" si="132"/>
        <v>0</v>
      </c>
      <c r="AU125" s="73">
        <f t="shared" si="132"/>
        <v>0</v>
      </c>
      <c r="AV125" s="73">
        <f t="shared" si="132"/>
        <v>0</v>
      </c>
      <c r="AW125" s="272"/>
      <c r="AX125" s="127"/>
      <c r="AY125" s="71"/>
    </row>
    <row r="126" spans="1:51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125"/>
      <c r="AA126" s="236">
        <f t="shared" si="131"/>
        <v>0</v>
      </c>
      <c r="AB126" s="237">
        <f t="shared" si="131"/>
        <v>0</v>
      </c>
      <c r="AC126" s="238">
        <f t="shared" si="131"/>
        <v>0</v>
      </c>
      <c r="AD126" s="238">
        <f t="shared" si="131"/>
        <v>0</v>
      </c>
      <c r="AE126" s="238">
        <f t="shared" si="131"/>
        <v>0</v>
      </c>
      <c r="AF126" s="238">
        <f t="shared" si="131"/>
        <v>0</v>
      </c>
      <c r="AG126" s="238">
        <f t="shared" si="131"/>
        <v>0</v>
      </c>
      <c r="AH126" s="238">
        <f t="shared" si="131"/>
        <v>0</v>
      </c>
      <c r="AI126" s="238">
        <f t="shared" si="131"/>
        <v>0</v>
      </c>
      <c r="AJ126" s="238">
        <f t="shared" si="131"/>
        <v>0</v>
      </c>
      <c r="AK126" s="311"/>
      <c r="AL126" s="252"/>
      <c r="AM126" s="71">
        <f t="shared" si="132"/>
        <v>0</v>
      </c>
      <c r="AN126" s="72">
        <f t="shared" si="132"/>
        <v>0</v>
      </c>
      <c r="AO126" s="73">
        <f t="shared" si="132"/>
        <v>0</v>
      </c>
      <c r="AP126" s="73">
        <f t="shared" si="132"/>
        <v>0</v>
      </c>
      <c r="AQ126" s="73">
        <f t="shared" si="132"/>
        <v>0</v>
      </c>
      <c r="AR126" s="73">
        <f t="shared" si="132"/>
        <v>0</v>
      </c>
      <c r="AS126" s="73">
        <f t="shared" si="132"/>
        <v>0</v>
      </c>
      <c r="AT126" s="73">
        <f t="shared" si="132"/>
        <v>0</v>
      </c>
      <c r="AU126" s="73">
        <f t="shared" si="132"/>
        <v>0</v>
      </c>
      <c r="AV126" s="73">
        <f t="shared" si="132"/>
        <v>0</v>
      </c>
      <c r="AW126" s="272"/>
      <c r="AX126" s="127"/>
      <c r="AY126" s="71"/>
    </row>
    <row r="127" spans="1:51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Y127" si="133">SUM(D122:D126)</f>
        <v>1040</v>
      </c>
      <c r="E127" s="140">
        <f t="shared" si="133"/>
        <v>1334</v>
      </c>
      <c r="F127" s="141">
        <f t="shared" si="133"/>
        <v>1461</v>
      </c>
      <c r="G127" s="140">
        <f t="shared" si="133"/>
        <v>1463</v>
      </c>
      <c r="H127" s="141">
        <f t="shared" si="133"/>
        <v>1485</v>
      </c>
      <c r="I127" s="140">
        <f t="shared" si="133"/>
        <v>1400</v>
      </c>
      <c r="J127" s="141">
        <f t="shared" si="133"/>
        <v>1338</v>
      </c>
      <c r="K127" s="140">
        <f t="shared" si="133"/>
        <v>1219</v>
      </c>
      <c r="L127" s="141">
        <f t="shared" si="133"/>
        <v>1113</v>
      </c>
      <c r="M127" s="141">
        <f t="shared" si="133"/>
        <v>1049</v>
      </c>
      <c r="N127" s="142">
        <f t="shared" si="133"/>
        <v>992</v>
      </c>
      <c r="O127" s="139">
        <f t="shared" si="133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142">
        <v>356</v>
      </c>
      <c r="AA127" s="240">
        <f t="shared" si="131"/>
        <v>4.923413566739606E-2</v>
      </c>
      <c r="AB127" s="241">
        <f t="shared" si="131"/>
        <v>-8.9423076923076925E-2</v>
      </c>
      <c r="AC127" s="242">
        <f t="shared" si="131"/>
        <v>-0.34332833583208394</v>
      </c>
      <c r="AD127" s="242">
        <f t="shared" si="131"/>
        <v>-0.4941820670773443</v>
      </c>
      <c r="AE127" s="242">
        <f t="shared" si="131"/>
        <v>-0.48735475051264526</v>
      </c>
      <c r="AF127" s="242">
        <f t="shared" si="131"/>
        <v>-0.58720538720538717</v>
      </c>
      <c r="AG127" s="242">
        <f t="shared" si="131"/>
        <v>-0.59642857142857142</v>
      </c>
      <c r="AH127" s="242">
        <f t="shared" si="131"/>
        <v>-0.64275037369207777</v>
      </c>
      <c r="AI127" s="242">
        <f t="shared" si="131"/>
        <v>-0.63166529942575877</v>
      </c>
      <c r="AJ127" s="242">
        <f t="shared" si="131"/>
        <v>-0.63432165318957767</v>
      </c>
      <c r="AK127" s="312"/>
      <c r="AL127" s="253"/>
      <c r="AM127" s="141">
        <f t="shared" si="111"/>
        <v>45</v>
      </c>
      <c r="AN127" s="143">
        <f t="shared" si="111"/>
        <v>-93</v>
      </c>
      <c r="AO127" s="136">
        <f t="shared" si="111"/>
        <v>-458</v>
      </c>
      <c r="AP127" s="136">
        <f t="shared" ref="AP127:AQ127" si="134">SUM(AP122:AP126)</f>
        <v>-722</v>
      </c>
      <c r="AQ127" s="136">
        <f t="shared" si="134"/>
        <v>-713</v>
      </c>
      <c r="AR127" s="136">
        <f t="shared" ref="AR127:AS127" si="135">SUM(AR122:AR126)</f>
        <v>-872</v>
      </c>
      <c r="AS127" s="136">
        <f t="shared" si="135"/>
        <v>-835</v>
      </c>
      <c r="AT127" s="136">
        <f t="shared" ref="AT127:AU127" si="136">SUM(AT122:AT126)</f>
        <v>-860</v>
      </c>
      <c r="AU127" s="136">
        <f t="shared" si="136"/>
        <v>-770</v>
      </c>
      <c r="AV127" s="136">
        <f t="shared" ref="AV127" si="137">SUM(AV122:AV126)</f>
        <v>-706</v>
      </c>
      <c r="AW127" s="273"/>
      <c r="AX127" s="138"/>
      <c r="AY127" s="97">
        <f t="shared" si="133"/>
        <v>356</v>
      </c>
    </row>
    <row r="128" spans="1:51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101"/>
      <c r="AA128" s="244"/>
      <c r="AB128" s="245"/>
      <c r="AC128" s="246"/>
      <c r="AD128" s="246"/>
      <c r="AE128" s="246"/>
      <c r="AF128" s="246"/>
      <c r="AG128" s="246"/>
      <c r="AH128" s="246"/>
      <c r="AI128" s="246"/>
      <c r="AJ128" s="246"/>
      <c r="AK128" s="306"/>
      <c r="AL128" s="247"/>
      <c r="AM128" s="102"/>
      <c r="AN128" s="103"/>
      <c r="AO128" s="104"/>
      <c r="AP128" s="104"/>
      <c r="AQ128" s="104"/>
      <c r="AR128" s="104"/>
      <c r="AS128" s="104"/>
      <c r="AT128" s="104"/>
      <c r="AU128" s="104"/>
      <c r="AV128" s="104"/>
      <c r="AW128" s="319"/>
      <c r="AX128" s="105"/>
      <c r="AY128" s="102"/>
    </row>
    <row r="129" spans="1:51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127">
        <v>0</v>
      </c>
      <c r="AA129" s="236">
        <f t="shared" ref="AA129:AJ134" si="138">IF(ISERROR((O129-C129)/C129)=TRUE,0,(O129-C129)/C129)</f>
        <v>14</v>
      </c>
      <c r="AB129" s="237">
        <f t="shared" si="138"/>
        <v>-1</v>
      </c>
      <c r="AC129" s="238">
        <f t="shared" si="138"/>
        <v>-1</v>
      </c>
      <c r="AD129" s="238">
        <f t="shared" si="138"/>
        <v>-1</v>
      </c>
      <c r="AE129" s="238">
        <f t="shared" si="138"/>
        <v>-1</v>
      </c>
      <c r="AF129" s="238">
        <f t="shared" si="138"/>
        <v>-1</v>
      </c>
      <c r="AG129" s="238">
        <f t="shared" si="138"/>
        <v>-1</v>
      </c>
      <c r="AH129" s="238">
        <f t="shared" si="138"/>
        <v>-1</v>
      </c>
      <c r="AI129" s="238">
        <f t="shared" si="138"/>
        <v>-1</v>
      </c>
      <c r="AJ129" s="238">
        <f t="shared" si="138"/>
        <v>0</v>
      </c>
      <c r="AK129" s="311"/>
      <c r="AL129" s="252"/>
      <c r="AM129" s="129">
        <f t="shared" ref="AM129:AV133" si="139">O129-C129</f>
        <v>14</v>
      </c>
      <c r="AN129" s="72">
        <f t="shared" si="139"/>
        <v>-50</v>
      </c>
      <c r="AO129" s="73">
        <f t="shared" si="139"/>
        <v>-36</v>
      </c>
      <c r="AP129" s="73">
        <f t="shared" si="139"/>
        <v>-134</v>
      </c>
      <c r="AQ129" s="73">
        <f t="shared" si="139"/>
        <v>-62</v>
      </c>
      <c r="AR129" s="73">
        <f t="shared" si="139"/>
        <v>-120</v>
      </c>
      <c r="AS129" s="73">
        <f t="shared" si="139"/>
        <v>-153</v>
      </c>
      <c r="AT129" s="73">
        <f t="shared" si="139"/>
        <v>-60</v>
      </c>
      <c r="AU129" s="73">
        <f t="shared" si="139"/>
        <v>-1</v>
      </c>
      <c r="AV129" s="73">
        <f t="shared" si="139"/>
        <v>0</v>
      </c>
      <c r="AW129" s="272"/>
      <c r="AX129" s="127"/>
      <c r="AY129" s="71">
        <f>IF(ISERROR(GETPIVOTDATA("VALUE",'CSS WK pvt'!$J$2,"DT_FILE",AY$8,"COMMODITY",AY$6,"TRIM_CAT",TRIM(B129),"TRIM_LINE",A$128))=TRUE,0,GETPIVOTDATA("VALUE",'CSS WK pvt'!$J$2,"DT_FILE",AY$8,"COMMODITY",AY$6,"TRIM_CAT",TRIM(B129),"TRIM_LINE",A$128))</f>
        <v>0</v>
      </c>
    </row>
    <row r="130" spans="1:51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127">
        <v>0</v>
      </c>
      <c r="AA130" s="236">
        <f t="shared" si="138"/>
        <v>-0.33333333333333331</v>
      </c>
      <c r="AB130" s="237">
        <f t="shared" si="138"/>
        <v>-1</v>
      </c>
      <c r="AC130" s="238">
        <f t="shared" si="138"/>
        <v>-1</v>
      </c>
      <c r="AD130" s="238">
        <f t="shared" si="138"/>
        <v>-1</v>
      </c>
      <c r="AE130" s="238">
        <f t="shared" si="138"/>
        <v>-1</v>
      </c>
      <c r="AF130" s="238">
        <f t="shared" si="138"/>
        <v>-1</v>
      </c>
      <c r="AG130" s="238">
        <f t="shared" si="138"/>
        <v>-1</v>
      </c>
      <c r="AH130" s="238">
        <f t="shared" si="138"/>
        <v>-1</v>
      </c>
      <c r="AI130" s="238">
        <f t="shared" si="138"/>
        <v>0</v>
      </c>
      <c r="AJ130" s="238">
        <f t="shared" si="138"/>
        <v>0</v>
      </c>
      <c r="AK130" s="311"/>
      <c r="AL130" s="252"/>
      <c r="AM130" s="129">
        <f t="shared" si="139"/>
        <v>-1</v>
      </c>
      <c r="AN130" s="72">
        <f t="shared" si="139"/>
        <v>-13</v>
      </c>
      <c r="AO130" s="73">
        <f t="shared" si="139"/>
        <v>-14</v>
      </c>
      <c r="AP130" s="73">
        <f t="shared" si="139"/>
        <v>-32</v>
      </c>
      <c r="AQ130" s="73">
        <f t="shared" si="139"/>
        <v>-13</v>
      </c>
      <c r="AR130" s="73">
        <f t="shared" si="139"/>
        <v>-37</v>
      </c>
      <c r="AS130" s="73">
        <f t="shared" si="139"/>
        <v>-38</v>
      </c>
      <c r="AT130" s="73">
        <f t="shared" si="139"/>
        <v>-35</v>
      </c>
      <c r="AU130" s="73">
        <f t="shared" si="139"/>
        <v>0</v>
      </c>
      <c r="AV130" s="73">
        <f t="shared" si="139"/>
        <v>0</v>
      </c>
      <c r="AW130" s="272"/>
      <c r="AX130" s="127"/>
      <c r="AY130" s="71">
        <f>IF(ISERROR(GETPIVOTDATA("VALUE",'CSS WK pvt'!$J$2,"DT_FILE",AY$8,"COMMODITY",AY$6,"TRIM_CAT",TRIM(B130),"TRIM_LINE",A$128))=TRUE,0,GETPIVOTDATA("VALUE",'CSS WK pvt'!$J$2,"DT_FILE",AY$8,"COMMODITY",AY$6,"TRIM_CAT",TRIM(B130),"TRIM_LINE",A$128))</f>
        <v>0</v>
      </c>
    </row>
    <row r="131" spans="1:51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127">
        <v>0</v>
      </c>
      <c r="AA131" s="236">
        <f t="shared" si="138"/>
        <v>-0.78947368421052633</v>
      </c>
      <c r="AB131" s="237">
        <f t="shared" si="138"/>
        <v>-1</v>
      </c>
      <c r="AC131" s="238">
        <f t="shared" si="138"/>
        <v>-1</v>
      </c>
      <c r="AD131" s="238">
        <f t="shared" si="138"/>
        <v>-1</v>
      </c>
      <c r="AE131" s="238">
        <f t="shared" si="138"/>
        <v>-1</v>
      </c>
      <c r="AF131" s="238">
        <f t="shared" si="138"/>
        <v>-1</v>
      </c>
      <c r="AG131" s="238">
        <f t="shared" si="138"/>
        <v>-1</v>
      </c>
      <c r="AH131" s="238">
        <f t="shared" si="138"/>
        <v>5</v>
      </c>
      <c r="AI131" s="238">
        <f t="shared" si="138"/>
        <v>-0.8</v>
      </c>
      <c r="AJ131" s="238">
        <f t="shared" si="138"/>
        <v>-0.5</v>
      </c>
      <c r="AK131" s="311"/>
      <c r="AL131" s="252"/>
      <c r="AM131" s="129">
        <f t="shared" si="139"/>
        <v>-15</v>
      </c>
      <c r="AN131" s="72">
        <f t="shared" si="139"/>
        <v>-10</v>
      </c>
      <c r="AO131" s="73">
        <f t="shared" si="139"/>
        <v>-1</v>
      </c>
      <c r="AP131" s="73">
        <f t="shared" si="139"/>
        <v>-6</v>
      </c>
      <c r="AQ131" s="73">
        <f t="shared" si="139"/>
        <v>-3</v>
      </c>
      <c r="AR131" s="73">
        <f t="shared" si="139"/>
        <v>-5</v>
      </c>
      <c r="AS131" s="73">
        <f t="shared" si="139"/>
        <v>-2</v>
      </c>
      <c r="AT131" s="73">
        <f t="shared" si="139"/>
        <v>15</v>
      </c>
      <c r="AU131" s="73">
        <f t="shared" si="139"/>
        <v>-8</v>
      </c>
      <c r="AV131" s="73">
        <f t="shared" si="139"/>
        <v>-2</v>
      </c>
      <c r="AW131" s="272"/>
      <c r="AX131" s="127"/>
      <c r="AY131" s="71">
        <f>IF(ISERROR(GETPIVOTDATA("VALUE",'CSS WK pvt'!$J$2,"DT_FILE",AY$8,"COMMODITY",AY$6,"TRIM_CAT",TRIM(B131),"TRIM_LINE",A$128))=TRUE,0,GETPIVOTDATA("VALUE",'CSS WK pvt'!$J$2,"DT_FILE",AY$8,"COMMODITY",AY$6,"TRIM_CAT",TRIM(B131),"TRIM_LINE",A$128))</f>
        <v>0</v>
      </c>
    </row>
    <row r="132" spans="1:51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127">
        <v>0</v>
      </c>
      <c r="AA132" s="236">
        <f t="shared" si="138"/>
        <v>-1</v>
      </c>
      <c r="AB132" s="237">
        <f t="shared" si="138"/>
        <v>-1</v>
      </c>
      <c r="AC132" s="238">
        <f t="shared" si="138"/>
        <v>-1</v>
      </c>
      <c r="AD132" s="238">
        <f t="shared" si="138"/>
        <v>0</v>
      </c>
      <c r="AE132" s="238">
        <f t="shared" si="138"/>
        <v>0</v>
      </c>
      <c r="AF132" s="238">
        <f t="shared" si="138"/>
        <v>-1</v>
      </c>
      <c r="AG132" s="238">
        <f t="shared" si="138"/>
        <v>0</v>
      </c>
      <c r="AH132" s="238">
        <f t="shared" si="138"/>
        <v>0</v>
      </c>
      <c r="AI132" s="238">
        <f t="shared" si="138"/>
        <v>0</v>
      </c>
      <c r="AJ132" s="238">
        <f t="shared" si="138"/>
        <v>-0.5</v>
      </c>
      <c r="AK132" s="311"/>
      <c r="AL132" s="252"/>
      <c r="AM132" s="129">
        <f t="shared" si="139"/>
        <v>-4</v>
      </c>
      <c r="AN132" s="72">
        <f t="shared" si="139"/>
        <v>-3</v>
      </c>
      <c r="AO132" s="73">
        <f t="shared" si="139"/>
        <v>-1</v>
      </c>
      <c r="AP132" s="73">
        <f t="shared" si="139"/>
        <v>0</v>
      </c>
      <c r="AQ132" s="73">
        <f t="shared" si="139"/>
        <v>0</v>
      </c>
      <c r="AR132" s="73">
        <f t="shared" si="139"/>
        <v>-1</v>
      </c>
      <c r="AS132" s="73">
        <f t="shared" si="139"/>
        <v>0</v>
      </c>
      <c r="AT132" s="73">
        <f t="shared" si="139"/>
        <v>1</v>
      </c>
      <c r="AU132" s="73">
        <f t="shared" si="139"/>
        <v>1</v>
      </c>
      <c r="AV132" s="73">
        <f t="shared" si="139"/>
        <v>-1</v>
      </c>
      <c r="AW132" s="272"/>
      <c r="AX132" s="127"/>
      <c r="AY132" s="71">
        <f>IF(ISERROR(GETPIVOTDATA("VALUE",'CSS WK pvt'!$J$2,"DT_FILE",AY$8,"COMMODITY",AY$6,"TRIM_CAT",TRIM(B132),"TRIM_LINE",A$128))=TRUE,0,GETPIVOTDATA("VALUE",'CSS WK pvt'!$J$2,"DT_FILE",AY$8,"COMMODITY",AY$6,"TRIM_CAT",TRIM(B132),"TRIM_LINE",A$128))</f>
        <v>0</v>
      </c>
    </row>
    <row r="133" spans="1:51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127">
        <v>0</v>
      </c>
      <c r="AA133" s="236">
        <f t="shared" si="138"/>
        <v>0</v>
      </c>
      <c r="AB133" s="237">
        <f t="shared" si="138"/>
        <v>0</v>
      </c>
      <c r="AC133" s="238">
        <f t="shared" si="138"/>
        <v>0</v>
      </c>
      <c r="AD133" s="238">
        <f t="shared" si="138"/>
        <v>0</v>
      </c>
      <c r="AE133" s="238">
        <f t="shared" si="138"/>
        <v>-1</v>
      </c>
      <c r="AF133" s="238">
        <f t="shared" si="138"/>
        <v>0</v>
      </c>
      <c r="AG133" s="238">
        <f t="shared" si="138"/>
        <v>0</v>
      </c>
      <c r="AH133" s="238">
        <f t="shared" si="138"/>
        <v>0</v>
      </c>
      <c r="AI133" s="238">
        <f t="shared" si="138"/>
        <v>0</v>
      </c>
      <c r="AJ133" s="238">
        <f t="shared" si="138"/>
        <v>0</v>
      </c>
      <c r="AK133" s="311"/>
      <c r="AL133" s="252"/>
      <c r="AM133" s="129">
        <f t="shared" si="139"/>
        <v>0</v>
      </c>
      <c r="AN133" s="72">
        <f t="shared" si="139"/>
        <v>0</v>
      </c>
      <c r="AO133" s="73">
        <f t="shared" si="139"/>
        <v>0</v>
      </c>
      <c r="AP133" s="73">
        <f t="shared" si="139"/>
        <v>0</v>
      </c>
      <c r="AQ133" s="73">
        <f t="shared" si="139"/>
        <v>-1</v>
      </c>
      <c r="AR133" s="73">
        <f t="shared" si="139"/>
        <v>0</v>
      </c>
      <c r="AS133" s="73">
        <f t="shared" si="139"/>
        <v>0</v>
      </c>
      <c r="AT133" s="73">
        <f t="shared" si="139"/>
        <v>1</v>
      </c>
      <c r="AU133" s="73">
        <f t="shared" si="139"/>
        <v>0</v>
      </c>
      <c r="AV133" s="73">
        <f t="shared" si="139"/>
        <v>0</v>
      </c>
      <c r="AW133" s="272"/>
      <c r="AX133" s="127"/>
      <c r="AY133" s="71">
        <f>IF(ISERROR(GETPIVOTDATA("VALUE",'CSS WK pvt'!$J$2,"DT_FILE",AY$8,"COMMODITY",AY$6,"TRIM_CAT",TRIM(B133),"TRIM_LINE",A$128))=TRUE,0,GETPIVOTDATA("VALUE",'CSS WK pvt'!$J$2,"DT_FILE",AY$8,"COMMODITY",AY$6,"TRIM_CAT",TRIM(B133),"TRIM_LINE",A$128))</f>
        <v>0</v>
      </c>
    </row>
    <row r="134" spans="1:51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Y134" si="140">SUM(D129:D133)</f>
        <v>76</v>
      </c>
      <c r="E134" s="136">
        <f t="shared" si="140"/>
        <v>52</v>
      </c>
      <c r="F134" s="136">
        <f t="shared" si="140"/>
        <v>172</v>
      </c>
      <c r="G134" s="136">
        <f t="shared" si="140"/>
        <v>79</v>
      </c>
      <c r="H134" s="137">
        <f t="shared" si="140"/>
        <v>163</v>
      </c>
      <c r="I134" s="136">
        <f t="shared" si="140"/>
        <v>193</v>
      </c>
      <c r="J134" s="137">
        <f t="shared" si="140"/>
        <v>98</v>
      </c>
      <c r="K134" s="136">
        <f t="shared" si="140"/>
        <v>11</v>
      </c>
      <c r="L134" s="137">
        <f t="shared" si="140"/>
        <v>6</v>
      </c>
      <c r="M134" s="137">
        <f t="shared" si="140"/>
        <v>6</v>
      </c>
      <c r="N134" s="138">
        <f t="shared" si="140"/>
        <v>34</v>
      </c>
      <c r="O134" s="135">
        <f t="shared" si="140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W134" si="141">SUM(U129:U133)</f>
        <v>0</v>
      </c>
      <c r="V134" s="273">
        <f t="shared" si="141"/>
        <v>20</v>
      </c>
      <c r="W134" s="273">
        <f t="shared" si="141"/>
        <v>3</v>
      </c>
      <c r="X134" s="273">
        <v>3</v>
      </c>
      <c r="Y134" s="273">
        <v>7</v>
      </c>
      <c r="Z134" s="138">
        <v>0</v>
      </c>
      <c r="AA134" s="240">
        <f t="shared" si="138"/>
        <v>-0.22222222222222221</v>
      </c>
      <c r="AB134" s="241">
        <f t="shared" si="138"/>
        <v>-1</v>
      </c>
      <c r="AC134" s="242">
        <f t="shared" si="138"/>
        <v>-1</v>
      </c>
      <c r="AD134" s="242">
        <f t="shared" si="138"/>
        <v>-1</v>
      </c>
      <c r="AE134" s="242">
        <f t="shared" si="138"/>
        <v>-1</v>
      </c>
      <c r="AF134" s="242">
        <f t="shared" si="138"/>
        <v>-1</v>
      </c>
      <c r="AG134" s="242">
        <f t="shared" si="138"/>
        <v>-1</v>
      </c>
      <c r="AH134" s="242">
        <f t="shared" si="138"/>
        <v>-0.79591836734693877</v>
      </c>
      <c r="AI134" s="242">
        <f t="shared" si="138"/>
        <v>-0.72727272727272729</v>
      </c>
      <c r="AJ134" s="242">
        <f t="shared" si="138"/>
        <v>-0.5</v>
      </c>
      <c r="AK134" s="312"/>
      <c r="AL134" s="253"/>
      <c r="AM134" s="135">
        <f t="shared" ref="AM134:AP141" si="142">SUM(AM129:AM133)</f>
        <v>-6</v>
      </c>
      <c r="AN134" s="137">
        <f t="shared" si="142"/>
        <v>-76</v>
      </c>
      <c r="AO134" s="136">
        <f t="shared" si="142"/>
        <v>-52</v>
      </c>
      <c r="AP134" s="136">
        <f t="shared" ref="AP134:AQ134" si="143">SUM(AP129:AP133)</f>
        <v>-172</v>
      </c>
      <c r="AQ134" s="136">
        <f t="shared" si="143"/>
        <v>-79</v>
      </c>
      <c r="AR134" s="136">
        <f t="shared" ref="AR134:AS134" si="144">SUM(AR129:AR133)</f>
        <v>-163</v>
      </c>
      <c r="AS134" s="136">
        <f t="shared" si="144"/>
        <v>-193</v>
      </c>
      <c r="AT134" s="136">
        <f t="shared" ref="AT134:AU134" si="145">SUM(AT129:AT133)</f>
        <v>-78</v>
      </c>
      <c r="AU134" s="136">
        <f t="shared" si="145"/>
        <v>-8</v>
      </c>
      <c r="AV134" s="136">
        <f t="shared" ref="AV134" si="146">SUM(AV129:AV133)</f>
        <v>-3</v>
      </c>
      <c r="AW134" s="273"/>
      <c r="AX134" s="138"/>
      <c r="AY134" s="97">
        <f t="shared" si="140"/>
        <v>0</v>
      </c>
    </row>
    <row r="135" spans="1:51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101"/>
      <c r="AA135" s="244"/>
      <c r="AB135" s="245"/>
      <c r="AC135" s="246"/>
      <c r="AD135" s="246"/>
      <c r="AE135" s="246"/>
      <c r="AF135" s="246"/>
      <c r="AG135" s="246"/>
      <c r="AH135" s="246"/>
      <c r="AI135" s="246"/>
      <c r="AJ135" s="246"/>
      <c r="AK135" s="306"/>
      <c r="AL135" s="247"/>
      <c r="AM135" s="102"/>
      <c r="AN135" s="103"/>
      <c r="AO135" s="104"/>
      <c r="AP135" s="104"/>
      <c r="AQ135" s="104"/>
      <c r="AR135" s="104"/>
      <c r="AS135" s="104"/>
      <c r="AT135" s="104"/>
      <c r="AU135" s="104"/>
      <c r="AV135" s="104"/>
      <c r="AW135" s="319"/>
      <c r="AX135" s="105"/>
      <c r="AY135" s="102"/>
    </row>
    <row r="136" spans="1:51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127">
        <v>3613</v>
      </c>
      <c r="AA136" s="236">
        <f t="shared" ref="AA136:AJ141" si="147">IF(ISERROR((O136-C136)/C136)=TRUE,0,(O136-C136)/C136)</f>
        <v>-3.9827550810921784E-2</v>
      </c>
      <c r="AB136" s="237">
        <f t="shared" si="147"/>
        <v>-0.40217197792415882</v>
      </c>
      <c r="AC136" s="238">
        <f t="shared" si="147"/>
        <v>-0.55028404729003533</v>
      </c>
      <c r="AD136" s="238">
        <f t="shared" si="147"/>
        <v>-0.52535377358490565</v>
      </c>
      <c r="AE136" s="238">
        <f t="shared" si="147"/>
        <v>-0.48263836239575436</v>
      </c>
      <c r="AF136" s="238">
        <f t="shared" si="147"/>
        <v>-0.52717477420377123</v>
      </c>
      <c r="AG136" s="238">
        <f t="shared" si="147"/>
        <v>-0.51313367910322905</v>
      </c>
      <c r="AH136" s="238">
        <f t="shared" si="147"/>
        <v>-0.3930059793440841</v>
      </c>
      <c r="AI136" s="238">
        <f t="shared" si="147"/>
        <v>-0.22289286484156068</v>
      </c>
      <c r="AJ136" s="238">
        <f t="shared" si="147"/>
        <v>-0.24621886120996442</v>
      </c>
      <c r="AK136" s="311"/>
      <c r="AL136" s="252"/>
      <c r="AM136" s="129">
        <f t="shared" ref="AM136:AV140" si="148">O136-C136</f>
        <v>-194</v>
      </c>
      <c r="AN136" s="72">
        <f t="shared" si="148"/>
        <v>-2259</v>
      </c>
      <c r="AO136" s="73">
        <f t="shared" si="148"/>
        <v>-3584</v>
      </c>
      <c r="AP136" s="73">
        <f t="shared" si="148"/>
        <v>-3564</v>
      </c>
      <c r="AQ136" s="73">
        <f t="shared" si="148"/>
        <v>-3183</v>
      </c>
      <c r="AR136" s="73">
        <f t="shared" si="148"/>
        <v>-3327</v>
      </c>
      <c r="AS136" s="73">
        <f t="shared" si="148"/>
        <v>-3067</v>
      </c>
      <c r="AT136" s="73">
        <f t="shared" si="148"/>
        <v>-2169</v>
      </c>
      <c r="AU136" s="73">
        <f t="shared" si="148"/>
        <v>-1034</v>
      </c>
      <c r="AV136" s="73">
        <f t="shared" si="148"/>
        <v>-1107</v>
      </c>
      <c r="AW136" s="272"/>
      <c r="AX136" s="127"/>
      <c r="AY136" s="71">
        <f>IF(ISERROR(GETPIVOTDATA("VALUE",'CSS WK pvt'!$J$2,"DT_FILE",AY$8,"COMMODITY",AY$6,"TRIM_CAT",TRIM(B136),"TRIM_LINE",A135))=TRUE,0,GETPIVOTDATA("VALUE",'CSS WK pvt'!$J$2,"DT_FILE",AY$8,"COMMODITY",AY$6,"TRIM_CAT",TRIM(B136),"TRIM_LINE",A135))</f>
        <v>3613</v>
      </c>
    </row>
    <row r="137" spans="1:51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127">
        <v>581</v>
      </c>
      <c r="AA137" s="236">
        <f t="shared" si="147"/>
        <v>-0.4250374812593703</v>
      </c>
      <c r="AB137" s="237">
        <f t="shared" si="147"/>
        <v>-0.59837177747625514</v>
      </c>
      <c r="AC137" s="238">
        <f t="shared" si="147"/>
        <v>-0.67118827997829622</v>
      </c>
      <c r="AD137" s="238">
        <f t="shared" si="147"/>
        <v>-0.63320246775098155</v>
      </c>
      <c r="AE137" s="238">
        <f t="shared" si="147"/>
        <v>-0.55204460966542745</v>
      </c>
      <c r="AF137" s="238">
        <f t="shared" si="147"/>
        <v>-0.604179471419791</v>
      </c>
      <c r="AG137" s="238">
        <f t="shared" si="147"/>
        <v>-0.63116250760803405</v>
      </c>
      <c r="AH137" s="238">
        <f t="shared" si="147"/>
        <v>-0.62991202346041053</v>
      </c>
      <c r="AI137" s="238">
        <f t="shared" si="147"/>
        <v>-0.58172458172458175</v>
      </c>
      <c r="AJ137" s="238">
        <f t="shared" si="147"/>
        <v>-0.62792297111416784</v>
      </c>
      <c r="AK137" s="311"/>
      <c r="AL137" s="252"/>
      <c r="AM137" s="129">
        <f t="shared" si="148"/>
        <v>-567</v>
      </c>
      <c r="AN137" s="72">
        <f t="shared" si="148"/>
        <v>-882</v>
      </c>
      <c r="AO137" s="73">
        <f t="shared" si="148"/>
        <v>-1237</v>
      </c>
      <c r="AP137" s="73">
        <f t="shared" si="148"/>
        <v>-1129</v>
      </c>
      <c r="AQ137" s="73">
        <f t="shared" si="148"/>
        <v>-891</v>
      </c>
      <c r="AR137" s="73">
        <f t="shared" si="148"/>
        <v>-983</v>
      </c>
      <c r="AS137" s="73">
        <f t="shared" si="148"/>
        <v>-1037</v>
      </c>
      <c r="AT137" s="73">
        <f t="shared" si="148"/>
        <v>-1074</v>
      </c>
      <c r="AU137" s="73">
        <f t="shared" si="148"/>
        <v>-904</v>
      </c>
      <c r="AV137" s="73">
        <f t="shared" si="148"/>
        <v>-913</v>
      </c>
      <c r="AW137" s="272"/>
      <c r="AX137" s="127"/>
      <c r="AY137" s="71">
        <f>IF(ISERROR(GETPIVOTDATA("VALUE",'CSS WK pvt'!$J$2,"DT_FILE",AY$8,"COMMODITY",AY$6,"TRIM_CAT",TRIM(B137),"TRIM_LINE",A135))=TRUE,0,GETPIVOTDATA("VALUE",'CSS WK pvt'!$J$2,"DT_FILE",AY$8,"COMMODITY",AY$6,"TRIM_CAT",TRIM(B137),"TRIM_LINE",A135))</f>
        <v>581</v>
      </c>
    </row>
    <row r="138" spans="1:51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127">
        <v>136</v>
      </c>
      <c r="AA138" s="236">
        <f t="shared" si="147"/>
        <v>-0.37037037037037035</v>
      </c>
      <c r="AB138" s="237">
        <f t="shared" si="147"/>
        <v>-0.31578947368421051</v>
      </c>
      <c r="AC138" s="238">
        <f t="shared" si="147"/>
        <v>0.20588235294117646</v>
      </c>
      <c r="AD138" s="238">
        <f t="shared" si="147"/>
        <v>0.66153846153846152</v>
      </c>
      <c r="AE138" s="238">
        <f t="shared" si="147"/>
        <v>1.25</v>
      </c>
      <c r="AF138" s="238">
        <f t="shared" si="147"/>
        <v>1.3695652173913044</v>
      </c>
      <c r="AG138" s="238">
        <f t="shared" si="147"/>
        <v>3.9655172413793105</v>
      </c>
      <c r="AH138" s="238">
        <f t="shared" si="147"/>
        <v>5.068965517241379</v>
      </c>
      <c r="AI138" s="238">
        <f t="shared" si="147"/>
        <v>2.8250000000000002</v>
      </c>
      <c r="AJ138" s="238">
        <f t="shared" si="147"/>
        <v>2.1860465116279069</v>
      </c>
      <c r="AK138" s="311"/>
      <c r="AL138" s="252"/>
      <c r="AM138" s="129">
        <f t="shared" si="148"/>
        <v>-20</v>
      </c>
      <c r="AN138" s="72">
        <f t="shared" si="148"/>
        <v>-18</v>
      </c>
      <c r="AO138" s="73">
        <f t="shared" si="148"/>
        <v>14</v>
      </c>
      <c r="AP138" s="73">
        <f t="shared" si="148"/>
        <v>43</v>
      </c>
      <c r="AQ138" s="73">
        <f t="shared" si="148"/>
        <v>70</v>
      </c>
      <c r="AR138" s="73">
        <f t="shared" si="148"/>
        <v>63</v>
      </c>
      <c r="AS138" s="73">
        <f t="shared" si="148"/>
        <v>115</v>
      </c>
      <c r="AT138" s="73">
        <f t="shared" si="148"/>
        <v>147</v>
      </c>
      <c r="AU138" s="73">
        <f t="shared" si="148"/>
        <v>113</v>
      </c>
      <c r="AV138" s="73">
        <f t="shared" si="148"/>
        <v>94</v>
      </c>
      <c r="AW138" s="272"/>
      <c r="AX138" s="127"/>
      <c r="AY138" s="71">
        <f>IF(ISERROR(GETPIVOTDATA("VALUE",'CSS WK pvt'!$J$2,"DT_FILE",AY$8,"COMMODITY",AY$6,"TRIM_CAT",TRIM(B138),"TRIM_LINE",A135))=TRUE,0,GETPIVOTDATA("VALUE",'CSS WK pvt'!$J$2,"DT_FILE",AY$8,"COMMODITY",AY$6,"TRIM_CAT",TRIM(B138),"TRIM_LINE",A135))</f>
        <v>136</v>
      </c>
    </row>
    <row r="139" spans="1:51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127">
        <v>40</v>
      </c>
      <c r="AA139" s="236">
        <f t="shared" si="147"/>
        <v>0.3</v>
      </c>
      <c r="AB139" s="237">
        <f t="shared" si="147"/>
        <v>9.0909090909090912E-2</v>
      </c>
      <c r="AC139" s="238">
        <f t="shared" si="147"/>
        <v>0.90909090909090906</v>
      </c>
      <c r="AD139" s="238">
        <f t="shared" si="147"/>
        <v>0.53333333333333333</v>
      </c>
      <c r="AE139" s="238">
        <f t="shared" si="147"/>
        <v>0.83333333333333337</v>
      </c>
      <c r="AF139" s="238">
        <f t="shared" si="147"/>
        <v>0.85</v>
      </c>
      <c r="AG139" s="238">
        <f t="shared" si="147"/>
        <v>1.2</v>
      </c>
      <c r="AH139" s="238">
        <f t="shared" si="147"/>
        <v>2.2000000000000002</v>
      </c>
      <c r="AI139" s="238">
        <f t="shared" si="147"/>
        <v>2.0714285714285716</v>
      </c>
      <c r="AJ139" s="238">
        <f t="shared" si="147"/>
        <v>1.125</v>
      </c>
      <c r="AK139" s="311"/>
      <c r="AL139" s="252"/>
      <c r="AM139" s="129">
        <f t="shared" si="148"/>
        <v>3</v>
      </c>
      <c r="AN139" s="72">
        <f t="shared" si="148"/>
        <v>1</v>
      </c>
      <c r="AO139" s="73">
        <f t="shared" si="148"/>
        <v>10</v>
      </c>
      <c r="AP139" s="73">
        <f t="shared" si="148"/>
        <v>8</v>
      </c>
      <c r="AQ139" s="73">
        <f t="shared" si="148"/>
        <v>15</v>
      </c>
      <c r="AR139" s="73">
        <f t="shared" si="148"/>
        <v>17</v>
      </c>
      <c r="AS139" s="73">
        <f t="shared" si="148"/>
        <v>24</v>
      </c>
      <c r="AT139" s="73">
        <f t="shared" si="148"/>
        <v>33</v>
      </c>
      <c r="AU139" s="73">
        <f t="shared" si="148"/>
        <v>29</v>
      </c>
      <c r="AV139" s="73">
        <f t="shared" si="148"/>
        <v>18</v>
      </c>
      <c r="AW139" s="272"/>
      <c r="AX139" s="127"/>
      <c r="AY139" s="71">
        <f>IF(ISERROR(GETPIVOTDATA("VALUE",'CSS WK pvt'!$J$2,"DT_FILE",AY$8,"COMMODITY",AY$6,"TRIM_CAT",TRIM(B139),"TRIM_LINE",A135))=TRUE,0,GETPIVOTDATA("VALUE",'CSS WK pvt'!$J$2,"DT_FILE",AY$8,"COMMODITY",AY$6,"TRIM_CAT",TRIM(B139),"TRIM_LINE",A135))</f>
        <v>40</v>
      </c>
    </row>
    <row r="140" spans="1:51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127">
        <v>2</v>
      </c>
      <c r="AA140" s="236">
        <f t="shared" si="147"/>
        <v>1</v>
      </c>
      <c r="AB140" s="237">
        <f t="shared" si="147"/>
        <v>3</v>
      </c>
      <c r="AC140" s="238">
        <f t="shared" si="147"/>
        <v>0</v>
      </c>
      <c r="AD140" s="238">
        <f t="shared" si="147"/>
        <v>1</v>
      </c>
      <c r="AE140" s="238">
        <f t="shared" si="147"/>
        <v>6</v>
      </c>
      <c r="AF140" s="238">
        <f t="shared" si="147"/>
        <v>4</v>
      </c>
      <c r="AG140" s="238">
        <f t="shared" si="147"/>
        <v>0</v>
      </c>
      <c r="AH140" s="238">
        <f t="shared" si="147"/>
        <v>0</v>
      </c>
      <c r="AI140" s="238">
        <f t="shared" si="147"/>
        <v>0</v>
      </c>
      <c r="AJ140" s="238">
        <f t="shared" si="147"/>
        <v>6</v>
      </c>
      <c r="AK140" s="311"/>
      <c r="AL140" s="252"/>
      <c r="AM140" s="129">
        <f t="shared" si="148"/>
        <v>1</v>
      </c>
      <c r="AN140" s="72">
        <f t="shared" si="148"/>
        <v>3</v>
      </c>
      <c r="AO140" s="73">
        <f t="shared" si="148"/>
        <v>2</v>
      </c>
      <c r="AP140" s="73">
        <f t="shared" si="148"/>
        <v>1</v>
      </c>
      <c r="AQ140" s="73">
        <f t="shared" si="148"/>
        <v>6</v>
      </c>
      <c r="AR140" s="73">
        <f t="shared" si="148"/>
        <v>4</v>
      </c>
      <c r="AS140" s="73">
        <f t="shared" si="148"/>
        <v>8</v>
      </c>
      <c r="AT140" s="73">
        <f t="shared" si="148"/>
        <v>9</v>
      </c>
      <c r="AU140" s="73">
        <f t="shared" si="148"/>
        <v>7</v>
      </c>
      <c r="AV140" s="73">
        <f t="shared" si="148"/>
        <v>6</v>
      </c>
      <c r="AW140" s="272"/>
      <c r="AX140" s="127"/>
      <c r="AY140" s="71">
        <f>IF(ISERROR(GETPIVOTDATA("VALUE",'CSS WK pvt'!$J$2,"DT_FILE",AY$8,"COMMODITY",AY$6,"TRIM_CAT",TRIM(B140),"TRIM_LINE",A135))=TRUE,0,GETPIVOTDATA("VALUE",'CSS WK pvt'!$J$2,"DT_FILE",AY$8,"COMMODITY",AY$6,"TRIM_CAT",TRIM(B140),"TRIM_LINE",A135))</f>
        <v>2</v>
      </c>
    </row>
    <row r="141" spans="1:51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Y141" si="149">SUM(D136:D140)</f>
        <v>7160</v>
      </c>
      <c r="E141" s="132">
        <f t="shared" si="149"/>
        <v>8435</v>
      </c>
      <c r="F141" s="132">
        <f t="shared" si="149"/>
        <v>8648</v>
      </c>
      <c r="G141" s="132">
        <f t="shared" si="149"/>
        <v>8284</v>
      </c>
      <c r="H141" s="133">
        <f t="shared" si="149"/>
        <v>8005</v>
      </c>
      <c r="I141" s="132">
        <f t="shared" si="149"/>
        <v>7669</v>
      </c>
      <c r="J141" s="133">
        <f t="shared" si="149"/>
        <v>7268</v>
      </c>
      <c r="K141" s="132">
        <f t="shared" si="149"/>
        <v>6247</v>
      </c>
      <c r="L141" s="133">
        <f t="shared" si="149"/>
        <v>6010</v>
      </c>
      <c r="M141" s="133">
        <f t="shared" si="149"/>
        <v>5634</v>
      </c>
      <c r="N141" s="134">
        <f t="shared" si="149"/>
        <v>5797</v>
      </c>
      <c r="O141" s="131">
        <f t="shared" si="149"/>
        <v>5493</v>
      </c>
      <c r="P141" s="133">
        <f t="shared" si="149"/>
        <v>4005</v>
      </c>
      <c r="Q141" s="132">
        <f t="shared" si="149"/>
        <v>3640</v>
      </c>
      <c r="R141" s="133">
        <f t="shared" si="149"/>
        <v>4007</v>
      </c>
      <c r="S141" s="132">
        <f t="shared" si="149"/>
        <v>4301</v>
      </c>
      <c r="T141" s="133">
        <f t="shared" si="149"/>
        <v>3779</v>
      </c>
      <c r="U141" s="274">
        <f t="shared" si="149"/>
        <v>3712</v>
      </c>
      <c r="V141" s="274">
        <f t="shared" si="149"/>
        <v>4214</v>
      </c>
      <c r="W141" s="274">
        <v>4458</v>
      </c>
      <c r="X141" s="274">
        <v>4108</v>
      </c>
      <c r="Y141" s="274">
        <v>4102</v>
      </c>
      <c r="Z141" s="134">
        <v>4372</v>
      </c>
      <c r="AA141" s="254">
        <f t="shared" si="147"/>
        <v>-0.12392344497607656</v>
      </c>
      <c r="AB141" s="254">
        <f t="shared" si="147"/>
        <v>-0.44064245810055863</v>
      </c>
      <c r="AC141" s="254">
        <f t="shared" si="147"/>
        <v>-0.56846473029045641</v>
      </c>
      <c r="AD141" s="254">
        <f t="shared" si="147"/>
        <v>-0.53665587419056426</v>
      </c>
      <c r="AE141" s="254">
        <f t="shared" si="147"/>
        <v>-0.48080637373249641</v>
      </c>
      <c r="AF141" s="254">
        <f t="shared" si="147"/>
        <v>-0.52792004996876951</v>
      </c>
      <c r="AG141" s="254">
        <f t="shared" si="147"/>
        <v>-0.51597339940018261</v>
      </c>
      <c r="AH141" s="254">
        <f t="shared" si="147"/>
        <v>-0.42019812878370943</v>
      </c>
      <c r="AI141" s="254">
        <f t="shared" si="147"/>
        <v>-0.28637746118136703</v>
      </c>
      <c r="AJ141" s="254">
        <f t="shared" si="147"/>
        <v>-0.31647254575707157</v>
      </c>
      <c r="AK141" s="313"/>
      <c r="AL141" s="255"/>
      <c r="AM141" s="131">
        <f t="shared" si="142"/>
        <v>-777</v>
      </c>
      <c r="AN141" s="133">
        <f t="shared" si="142"/>
        <v>-3155</v>
      </c>
      <c r="AO141" s="132">
        <f t="shared" si="142"/>
        <v>-4795</v>
      </c>
      <c r="AP141" s="132">
        <f t="shared" si="142"/>
        <v>-4641</v>
      </c>
      <c r="AQ141" s="132">
        <f t="shared" ref="AQ141:AR141" si="150">SUM(AQ136:AQ140)</f>
        <v>-3983</v>
      </c>
      <c r="AR141" s="132">
        <f t="shared" si="150"/>
        <v>-4226</v>
      </c>
      <c r="AS141" s="132">
        <f t="shared" ref="AS141:AT141" si="151">SUM(AS136:AS140)</f>
        <v>-3957</v>
      </c>
      <c r="AT141" s="132">
        <f t="shared" si="151"/>
        <v>-3054</v>
      </c>
      <c r="AU141" s="132">
        <f t="shared" ref="AU141:AV141" si="152">SUM(AU136:AU140)</f>
        <v>-1789</v>
      </c>
      <c r="AV141" s="132">
        <f t="shared" si="152"/>
        <v>-1902</v>
      </c>
      <c r="AW141" s="274"/>
      <c r="AX141" s="134"/>
      <c r="AY141" s="131">
        <f t="shared" si="149"/>
        <v>4372</v>
      </c>
    </row>
    <row r="142" spans="1:51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108"/>
      <c r="AA142" s="232"/>
      <c r="AB142" s="233"/>
      <c r="AC142" s="234"/>
      <c r="AD142" s="234"/>
      <c r="AE142" s="234"/>
      <c r="AF142" s="234"/>
      <c r="AG142" s="234"/>
      <c r="AH142" s="234"/>
      <c r="AI142" s="234"/>
      <c r="AJ142" s="234"/>
      <c r="AK142" s="304"/>
      <c r="AL142" s="235"/>
      <c r="AM142" s="109"/>
      <c r="AN142" s="110"/>
      <c r="AO142" s="111"/>
      <c r="AP142" s="111"/>
      <c r="AQ142" s="111"/>
      <c r="AR142" s="111"/>
      <c r="AS142" s="111"/>
      <c r="AT142" s="111"/>
      <c r="AU142" s="111"/>
      <c r="AV142" s="111"/>
      <c r="AW142" s="320"/>
      <c r="AX142" s="112"/>
      <c r="AY142" s="109"/>
    </row>
    <row r="143" spans="1:51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115">
        <v>32745535</v>
      </c>
      <c r="AA143" s="236">
        <f t="shared" ref="AA143:AJ148" si="153">IF(ISERROR((O143-C143)/C143)=TRUE,0,(O143-C143)/C143)</f>
        <v>-0.16774358205030235</v>
      </c>
      <c r="AB143" s="237">
        <f t="shared" si="153"/>
        <v>0.1122968044850861</v>
      </c>
      <c r="AC143" s="238">
        <f t="shared" si="153"/>
        <v>0.3412111024633433</v>
      </c>
      <c r="AD143" s="238">
        <f t="shared" si="153"/>
        <v>-6.5267223695918392E-2</v>
      </c>
      <c r="AE143" s="238">
        <f t="shared" si="153"/>
        <v>0.1706522945161508</v>
      </c>
      <c r="AF143" s="238">
        <f t="shared" si="153"/>
        <v>3.9489793966284971E-2</v>
      </c>
      <c r="AG143" s="238">
        <f t="shared" si="153"/>
        <v>-7.6759407592299114E-2</v>
      </c>
      <c r="AH143" s="238">
        <f t="shared" si="153"/>
        <v>5.0261407223466802E-2</v>
      </c>
      <c r="AI143" s="238">
        <f t="shared" si="153"/>
        <v>-0.1082647524654306</v>
      </c>
      <c r="AJ143" s="238">
        <f t="shared" si="153"/>
        <v>-9.3119890384186818E-2</v>
      </c>
      <c r="AK143" s="309"/>
      <c r="AL143" s="206"/>
      <c r="AM143" s="38">
        <f t="shared" ref="AM143:AV147" si="154">O143-C143</f>
        <v>-4115780.2800000012</v>
      </c>
      <c r="AN143" s="72">
        <f t="shared" si="154"/>
        <v>1837621.9900000002</v>
      </c>
      <c r="AO143" s="73">
        <f t="shared" si="154"/>
        <v>3887487.5199999996</v>
      </c>
      <c r="AP143" s="73">
        <f t="shared" si="154"/>
        <v>-548358.6799999997</v>
      </c>
      <c r="AQ143" s="73">
        <f t="shared" si="154"/>
        <v>1020193.0300000003</v>
      </c>
      <c r="AR143" s="73">
        <f t="shared" si="154"/>
        <v>257266.50999999978</v>
      </c>
      <c r="AS143" s="73">
        <f t="shared" si="154"/>
        <v>-537365.30999999959</v>
      </c>
      <c r="AT143" s="73">
        <f t="shared" si="154"/>
        <v>396871.38999999966</v>
      </c>
      <c r="AU143" s="73">
        <f t="shared" si="154"/>
        <v>-1566902.5</v>
      </c>
      <c r="AV143" s="73">
        <f t="shared" si="154"/>
        <v>-1968093.8000000007</v>
      </c>
      <c r="AW143" s="328"/>
      <c r="AX143" s="118"/>
      <c r="AY143" s="71">
        <f>IF(ISERROR(GETPIVOTDATA("VALUE",'CSS WK pvt'!$J$2,"DT_FILE",AY$8,"COMMODITY",AY$6,"TRIM_CAT",TRIM(B143),"TRIM_LINE",A142))=TRUE,0,GETPIVOTDATA("VALUE",'CSS WK pvt'!$J$2,"DT_FILE",AY$8,"COMMODITY",AY$6,"TRIM_CAT",TRIM(B143),"TRIM_LINE",A142))</f>
        <v>32745535</v>
      </c>
    </row>
    <row r="144" spans="1:51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115">
        <v>1703634</v>
      </c>
      <c r="AA144" s="236">
        <f t="shared" si="153"/>
        <v>-0.68255913769221854</v>
      </c>
      <c r="AB144" s="237">
        <f t="shared" si="153"/>
        <v>-0.35866069358609604</v>
      </c>
      <c r="AC144" s="238">
        <f t="shared" si="153"/>
        <v>-0.17110545762785651</v>
      </c>
      <c r="AD144" s="238">
        <f t="shared" si="153"/>
        <v>-0.26232045408441845</v>
      </c>
      <c r="AE144" s="238">
        <f t="shared" si="153"/>
        <v>-2.1348073366749171E-2</v>
      </c>
      <c r="AF144" s="238">
        <f t="shared" si="153"/>
        <v>-0.14385591659003447</v>
      </c>
      <c r="AG144" s="238">
        <f t="shared" si="153"/>
        <v>-0.13211277573221095</v>
      </c>
      <c r="AH144" s="238">
        <f t="shared" si="153"/>
        <v>-0.31484362099226432</v>
      </c>
      <c r="AI144" s="238">
        <f t="shared" si="153"/>
        <v>-0.23983223388305683</v>
      </c>
      <c r="AJ144" s="238">
        <f t="shared" si="153"/>
        <v>-0.31243073046240738</v>
      </c>
      <c r="AK144" s="309"/>
      <c r="AL144" s="206"/>
      <c r="AM144" s="38">
        <f t="shared" si="154"/>
        <v>-2384668.34</v>
      </c>
      <c r="AN144" s="72">
        <f t="shared" si="154"/>
        <v>-564424.52</v>
      </c>
      <c r="AO144" s="73">
        <f t="shared" si="154"/>
        <v>-165461.44999999995</v>
      </c>
      <c r="AP144" s="73">
        <f t="shared" si="154"/>
        <v>-150973.75</v>
      </c>
      <c r="AQ144" s="73">
        <f t="shared" si="154"/>
        <v>-7969.3499999999767</v>
      </c>
      <c r="AR144" s="73">
        <f t="shared" si="154"/>
        <v>-57468.159999999974</v>
      </c>
      <c r="AS144" s="73">
        <f t="shared" si="154"/>
        <v>-58643.469999999972</v>
      </c>
      <c r="AT144" s="73">
        <f t="shared" si="154"/>
        <v>-177927.83999999997</v>
      </c>
      <c r="AU144" s="73">
        <f t="shared" si="154"/>
        <v>-222326.20999999996</v>
      </c>
      <c r="AV144" s="73">
        <f t="shared" si="154"/>
        <v>-464446.12999999989</v>
      </c>
      <c r="AW144" s="328"/>
      <c r="AX144" s="118"/>
      <c r="AY144" s="71">
        <f>IF(ISERROR(GETPIVOTDATA("VALUE",'CSS WK pvt'!$J$2,"DT_FILE",AY$8,"COMMODITY",AY$6,"TRIM_CAT",TRIM(B144),"TRIM_LINE",A142))=TRUE,0,GETPIVOTDATA("VALUE",'CSS WK pvt'!$J$2,"DT_FILE",AY$8,"COMMODITY",AY$6,"TRIM_CAT",TRIM(B144),"TRIM_LINE",A142))</f>
        <v>1703634</v>
      </c>
    </row>
    <row r="145" spans="1:51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115">
        <v>4919284</v>
      </c>
      <c r="AA145" s="236">
        <f t="shared" si="153"/>
        <v>-0.21319481359262882</v>
      </c>
      <c r="AB145" s="237">
        <f t="shared" si="153"/>
        <v>7.6389675148022043E-2</v>
      </c>
      <c r="AC145" s="238">
        <f t="shared" si="153"/>
        <v>0.21840886512840926</v>
      </c>
      <c r="AD145" s="238">
        <f t="shared" si="153"/>
        <v>-6.7693056564144566E-2</v>
      </c>
      <c r="AE145" s="238">
        <f t="shared" si="153"/>
        <v>5.4925746775438961E-2</v>
      </c>
      <c r="AF145" s="238">
        <f t="shared" si="153"/>
        <v>3.372050671768359E-2</v>
      </c>
      <c r="AG145" s="238">
        <f t="shared" si="153"/>
        <v>-6.2362474137847082E-2</v>
      </c>
      <c r="AH145" s="238">
        <f t="shared" si="153"/>
        <v>5.4323865905917909E-2</v>
      </c>
      <c r="AI145" s="238">
        <f t="shared" si="153"/>
        <v>-0.14514707173696925</v>
      </c>
      <c r="AJ145" s="238">
        <f t="shared" si="153"/>
        <v>-0.13748102717856267</v>
      </c>
      <c r="AK145" s="309"/>
      <c r="AL145" s="206"/>
      <c r="AM145" s="38">
        <f t="shared" si="154"/>
        <v>-780967.37000000011</v>
      </c>
      <c r="AN145" s="72">
        <f t="shared" si="154"/>
        <v>171473.33000000007</v>
      </c>
      <c r="AO145" s="73">
        <f t="shared" si="154"/>
        <v>289457.39999999991</v>
      </c>
      <c r="AP145" s="73">
        <f t="shared" si="154"/>
        <v>-58032.550000000047</v>
      </c>
      <c r="AQ145" s="73">
        <f t="shared" si="154"/>
        <v>35639.270000000019</v>
      </c>
      <c r="AR145" s="73">
        <f t="shared" si="154"/>
        <v>23114.969999999972</v>
      </c>
      <c r="AS145" s="73">
        <f t="shared" si="154"/>
        <v>-43516.569999999949</v>
      </c>
      <c r="AT145" s="73">
        <f t="shared" si="154"/>
        <v>43814.969999999972</v>
      </c>
      <c r="AU145" s="73">
        <f t="shared" si="154"/>
        <v>-263412.71999999997</v>
      </c>
      <c r="AV145" s="73">
        <f t="shared" si="154"/>
        <v>-425794.48</v>
      </c>
      <c r="AW145" s="328"/>
      <c r="AX145" s="118"/>
      <c r="AY145" s="71">
        <f>IF(ISERROR(GETPIVOTDATA("VALUE",'CSS WK pvt'!$J$2,"DT_FILE",AY$8,"COMMODITY",AY$6,"TRIM_CAT",TRIM(B145),"TRIM_LINE",A142))=TRUE,0,GETPIVOTDATA("VALUE",'CSS WK pvt'!$J$2,"DT_FILE",AY$8,"COMMODITY",AY$6,"TRIM_CAT",TRIM(B145),"TRIM_LINE",A142))</f>
        <v>4919284</v>
      </c>
    </row>
    <row r="146" spans="1:51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115">
        <v>6250197</v>
      </c>
      <c r="AA146" s="236">
        <f t="shared" si="153"/>
        <v>-0.24539655550879713</v>
      </c>
      <c r="AB146" s="237">
        <f t="shared" si="153"/>
        <v>1.3774249172196381E-2</v>
      </c>
      <c r="AC146" s="238">
        <f t="shared" si="153"/>
        <v>6.178092603887405E-2</v>
      </c>
      <c r="AD146" s="238">
        <f t="shared" si="153"/>
        <v>-9.4980243920332871E-2</v>
      </c>
      <c r="AE146" s="238">
        <f t="shared" si="153"/>
        <v>-7.6545257109877002E-2</v>
      </c>
      <c r="AF146" s="238">
        <f t="shared" si="153"/>
        <v>8.2020702796458719E-2</v>
      </c>
      <c r="AG146" s="238">
        <f t="shared" si="153"/>
        <v>-0.18657504925478194</v>
      </c>
      <c r="AH146" s="238">
        <f t="shared" si="153"/>
        <v>-7.6362262970222528E-2</v>
      </c>
      <c r="AI146" s="238">
        <f t="shared" si="153"/>
        <v>-8.7495584553758873E-2</v>
      </c>
      <c r="AJ146" s="238">
        <f t="shared" si="153"/>
        <v>-8.8919250796361635E-2</v>
      </c>
      <c r="AK146" s="309"/>
      <c r="AL146" s="206"/>
      <c r="AM146" s="38">
        <f t="shared" si="154"/>
        <v>-1204388.1399999997</v>
      </c>
      <c r="AN146" s="72">
        <f t="shared" si="154"/>
        <v>48920.709999999963</v>
      </c>
      <c r="AO146" s="73">
        <f t="shared" si="154"/>
        <v>151149.06999999983</v>
      </c>
      <c r="AP146" s="73">
        <f t="shared" si="154"/>
        <v>-169920.25</v>
      </c>
      <c r="AQ146" s="73">
        <f t="shared" si="154"/>
        <v>-110307.65999999992</v>
      </c>
      <c r="AR146" s="73">
        <f t="shared" si="154"/>
        <v>108642.14999999991</v>
      </c>
      <c r="AS146" s="73">
        <f t="shared" si="154"/>
        <v>-292878.29000000004</v>
      </c>
      <c r="AT146" s="73">
        <f t="shared" si="154"/>
        <v>-134239.3899999999</v>
      </c>
      <c r="AU146" s="73">
        <f t="shared" si="154"/>
        <v>-239352.5299999998</v>
      </c>
      <c r="AV146" s="73">
        <f t="shared" si="154"/>
        <v>-368366.93000000017</v>
      </c>
      <c r="AW146" s="328"/>
      <c r="AX146" s="118"/>
      <c r="AY146" s="71">
        <f>IF(ISERROR(GETPIVOTDATA("VALUE",'CSS WK pvt'!$J$2,"DT_FILE",AY$8,"COMMODITY",AY$6,"TRIM_CAT",TRIM(B146),"TRIM_LINE",A142))=TRUE,0,GETPIVOTDATA("VALUE",'CSS WK pvt'!$J$2,"DT_FILE",AY$8,"COMMODITY",AY$6,"TRIM_CAT",TRIM(B146),"TRIM_LINE",A142))</f>
        <v>6250197</v>
      </c>
    </row>
    <row r="147" spans="1:51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115">
        <v>5683266</v>
      </c>
      <c r="AA147" s="236">
        <f t="shared" si="153"/>
        <v>-2.9393226286717911E-2</v>
      </c>
      <c r="AB147" s="237">
        <f t="shared" si="153"/>
        <v>0.52894181169576193</v>
      </c>
      <c r="AC147" s="238">
        <f t="shared" si="153"/>
        <v>0.41183073593518821</v>
      </c>
      <c r="AD147" s="238">
        <f t="shared" si="153"/>
        <v>0.40855821750158583</v>
      </c>
      <c r="AE147" s="238">
        <f t="shared" si="153"/>
        <v>-0.3813434868463606</v>
      </c>
      <c r="AF147" s="238">
        <f t="shared" si="153"/>
        <v>0.92307102681762154</v>
      </c>
      <c r="AG147" s="238">
        <f t="shared" si="153"/>
        <v>0.22162204548104719</v>
      </c>
      <c r="AH147" s="238">
        <f t="shared" si="153"/>
        <v>0.24864513875096764</v>
      </c>
      <c r="AI147" s="238">
        <f t="shared" si="153"/>
        <v>0.20176869829405822</v>
      </c>
      <c r="AJ147" s="238">
        <f t="shared" si="153"/>
        <v>0.21272844689380987</v>
      </c>
      <c r="AK147" s="309"/>
      <c r="AL147" s="206"/>
      <c r="AM147" s="38">
        <f t="shared" si="154"/>
        <v>-77501.189999999944</v>
      </c>
      <c r="AN147" s="72">
        <f t="shared" si="154"/>
        <v>1182806.9900000002</v>
      </c>
      <c r="AO147" s="73">
        <f t="shared" si="154"/>
        <v>630672.75</v>
      </c>
      <c r="AP147" s="73">
        <f t="shared" si="154"/>
        <v>558343.01</v>
      </c>
      <c r="AQ147" s="73">
        <f t="shared" si="154"/>
        <v>-578369.89999999991</v>
      </c>
      <c r="AR147" s="73">
        <f t="shared" si="154"/>
        <v>779749.25</v>
      </c>
      <c r="AS147" s="73">
        <f t="shared" si="154"/>
        <v>266690.3600000001</v>
      </c>
      <c r="AT147" s="73">
        <f t="shared" si="154"/>
        <v>307603.69999999995</v>
      </c>
      <c r="AU147" s="73">
        <f t="shared" si="154"/>
        <v>396644.31000000006</v>
      </c>
      <c r="AV147" s="73">
        <f t="shared" si="154"/>
        <v>679227.91000000015</v>
      </c>
      <c r="AW147" s="328"/>
      <c r="AX147" s="118"/>
      <c r="AY147" s="71">
        <f>IF(ISERROR(GETPIVOTDATA("VALUE",'CSS WK pvt'!$J$2,"DT_FILE",AY$8,"COMMODITY",AY$6,"TRIM_CAT",TRIM(B147),"TRIM_LINE",A142))=TRUE,0,GETPIVOTDATA("VALUE",'CSS WK pvt'!$J$2,"DT_FILE",AY$8,"COMMODITY",AY$6,"TRIM_CAT",TRIM(B147),"TRIM_LINE",A142))</f>
        <v>5683266</v>
      </c>
    </row>
    <row r="148" spans="1:51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55">SUM(E143:E147)</f>
        <v>17663439.710000001</v>
      </c>
      <c r="F148" s="153">
        <f t="shared" si="155"/>
        <v>12990192.220000001</v>
      </c>
      <c r="G148" s="152">
        <f t="shared" si="155"/>
        <v>9958106.6099999994</v>
      </c>
      <c r="H148" s="152">
        <f t="shared" si="155"/>
        <v>9769034.2800000012</v>
      </c>
      <c r="I148" s="152">
        <f t="shared" si="155"/>
        <v>10915452.280000001</v>
      </c>
      <c r="J148" s="152">
        <f t="shared" si="155"/>
        <v>12262875.170000002</v>
      </c>
      <c r="K148" s="152">
        <f t="shared" si="155"/>
        <v>21916115.650000002</v>
      </c>
      <c r="L148" s="152">
        <f t="shared" si="155"/>
        <v>33054371.43</v>
      </c>
      <c r="M148" s="152">
        <f t="shared" si="155"/>
        <v>39653862.260000005</v>
      </c>
      <c r="N148" s="154">
        <f t="shared" si="155"/>
        <v>38067986.609999999</v>
      </c>
      <c r="O148" s="151">
        <f t="shared" si="155"/>
        <v>30674344.579999998</v>
      </c>
      <c r="P148" s="152">
        <f t="shared" si="155"/>
        <v>28646574</v>
      </c>
      <c r="Q148" s="152">
        <f t="shared" si="155"/>
        <v>22456745</v>
      </c>
      <c r="R148" s="152">
        <f t="shared" si="155"/>
        <v>12621250</v>
      </c>
      <c r="S148" s="152">
        <f t="shared" si="155"/>
        <v>10317292</v>
      </c>
      <c r="T148" s="152">
        <f t="shared" si="155"/>
        <v>10880339</v>
      </c>
      <c r="U148" s="288">
        <f t="shared" si="155"/>
        <v>10249739</v>
      </c>
      <c r="V148" s="288">
        <f t="shared" si="155"/>
        <v>12698998</v>
      </c>
      <c r="W148" s="288">
        <v>20020766</v>
      </c>
      <c r="X148" s="288">
        <v>30506898</v>
      </c>
      <c r="Y148" s="288">
        <v>48162884</v>
      </c>
      <c r="Z148" s="154">
        <v>51301916</v>
      </c>
      <c r="AA148" s="240">
        <f t="shared" si="153"/>
        <v>-0.21824205429795648</v>
      </c>
      <c r="AB148" s="241">
        <f t="shared" si="153"/>
        <v>0.10305661969823808</v>
      </c>
      <c r="AC148" s="242">
        <f t="shared" si="153"/>
        <v>0.27136873500840902</v>
      </c>
      <c r="AD148" s="242">
        <f t="shared" si="153"/>
        <v>-2.8401598202062683E-2</v>
      </c>
      <c r="AE148" s="242">
        <f t="shared" si="153"/>
        <v>3.6069646978804597E-2</v>
      </c>
      <c r="AF148" s="242">
        <f t="shared" si="153"/>
        <v>0.11375788928033106</v>
      </c>
      <c r="AG148" s="242">
        <f t="shared" si="153"/>
        <v>-6.0988153575620881E-2</v>
      </c>
      <c r="AH148" s="242">
        <f t="shared" si="153"/>
        <v>3.5564484181241009E-2</v>
      </c>
      <c r="AI148" s="242">
        <f t="shared" si="153"/>
        <v>-8.648200622175499E-2</v>
      </c>
      <c r="AJ148" s="242">
        <f t="shared" si="153"/>
        <v>-7.7069183886761927E-2</v>
      </c>
      <c r="AK148" s="310"/>
      <c r="AL148" s="251"/>
      <c r="AM148" s="153">
        <f t="shared" ref="AM148:AP148" si="156">SUM(AM143:AM147)</f>
        <v>-8563305.3200000003</v>
      </c>
      <c r="AN148" s="155">
        <f t="shared" si="156"/>
        <v>2676398.5000000005</v>
      </c>
      <c r="AO148" s="156">
        <f t="shared" si="156"/>
        <v>4793305.2899999991</v>
      </c>
      <c r="AP148" s="156">
        <f t="shared" si="156"/>
        <v>-368942.21999999974</v>
      </c>
      <c r="AQ148" s="156">
        <f t="shared" ref="AQ148:AR148" si="157">SUM(AQ143:AQ147)</f>
        <v>359185.39000000048</v>
      </c>
      <c r="AR148" s="156">
        <f t="shared" si="157"/>
        <v>1111304.7199999997</v>
      </c>
      <c r="AS148" s="156">
        <f t="shared" ref="AS148:AT148" si="158">SUM(AS143:AS147)</f>
        <v>-665713.27999999945</v>
      </c>
      <c r="AT148" s="156">
        <f t="shared" si="158"/>
        <v>436122.82999999973</v>
      </c>
      <c r="AU148" s="156">
        <f t="shared" ref="AU148:AV148" si="159">SUM(AU143:AU147)</f>
        <v>-1895349.65</v>
      </c>
      <c r="AV148" s="156">
        <f t="shared" si="159"/>
        <v>-2547473.4300000006</v>
      </c>
      <c r="AW148" s="327"/>
      <c r="AX148" s="157"/>
      <c r="AY148" s="48">
        <f t="shared" ref="AY148" si="160">SUM(AY143:AY147)</f>
        <v>51301916</v>
      </c>
    </row>
    <row r="149" spans="1:51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101"/>
      <c r="AA149" s="244"/>
      <c r="AB149" s="245"/>
      <c r="AC149" s="246"/>
      <c r="AD149" s="246"/>
      <c r="AE149" s="246"/>
      <c r="AF149" s="246"/>
      <c r="AG149" s="246"/>
      <c r="AH149" s="246"/>
      <c r="AI149" s="246"/>
      <c r="AJ149" s="246"/>
      <c r="AK149" s="306"/>
      <c r="AL149" s="247"/>
      <c r="AM149" s="102"/>
      <c r="AN149" s="103"/>
      <c r="AO149" s="104"/>
      <c r="AP149" s="104"/>
      <c r="AQ149" s="104"/>
      <c r="AR149" s="104"/>
      <c r="AS149" s="104"/>
      <c r="AT149" s="104"/>
      <c r="AU149" s="104"/>
      <c r="AV149" s="104"/>
      <c r="AW149" s="319"/>
      <c r="AX149" s="105"/>
      <c r="AY149" s="102"/>
    </row>
    <row r="150" spans="1:51" x14ac:dyDescent="0.35">
      <c r="A150" s="172"/>
      <c r="B150" s="67" t="s">
        <v>30</v>
      </c>
      <c r="C150" s="200"/>
      <c r="D150" s="201">
        <f t="shared" ref="D150:T150" si="161">(C66+C143+D94-D66-D143)/(C66+C143+D94-D143)</f>
        <v>0.62116045376842322</v>
      </c>
      <c r="E150" s="201">
        <f t="shared" si="161"/>
        <v>0.57123434584392285</v>
      </c>
      <c r="F150" s="202">
        <f t="shared" si="161"/>
        <v>0.49239022537449606</v>
      </c>
      <c r="G150" s="201">
        <f t="shared" si="161"/>
        <v>0.45647875768481144</v>
      </c>
      <c r="H150" s="201">
        <f t="shared" si="161"/>
        <v>0.40438925954671334</v>
      </c>
      <c r="I150" s="201">
        <f t="shared" si="161"/>
        <v>0.41159047794828763</v>
      </c>
      <c r="J150" s="201">
        <f t="shared" si="161"/>
        <v>0.48176323016214445</v>
      </c>
      <c r="K150" s="201">
        <f t="shared" si="161"/>
        <v>0.42556635852883212</v>
      </c>
      <c r="L150" s="201">
        <f t="shared" si="161"/>
        <v>0.61877424392391955</v>
      </c>
      <c r="M150" s="201">
        <f t="shared" si="161"/>
        <v>0.64950944630924945</v>
      </c>
      <c r="N150" s="203">
        <f t="shared" si="161"/>
        <v>0.56302823980769945</v>
      </c>
      <c r="O150" s="200">
        <f t="shared" si="161"/>
        <v>0.57975113396363542</v>
      </c>
      <c r="P150" s="201">
        <f t="shared" si="161"/>
        <v>0.48070883687142074</v>
      </c>
      <c r="Q150" s="201">
        <f t="shared" si="161"/>
        <v>0.46455576713729946</v>
      </c>
      <c r="R150" s="201">
        <f t="shared" si="161"/>
        <v>0.38944956449712886</v>
      </c>
      <c r="S150" s="201">
        <f t="shared" si="161"/>
        <v>0.34372405824723945</v>
      </c>
      <c r="T150" s="201">
        <f t="shared" si="161"/>
        <v>0.27180379929579235</v>
      </c>
      <c r="U150" s="201">
        <f t="shared" ref="U150:W155" si="162">(T66+T143+U94-U66-U143)/(T66+T143+U94-U143)</f>
        <v>0.26208583040024502</v>
      </c>
      <c r="V150" s="201">
        <f t="shared" si="162"/>
        <v>0.2752454087346009</v>
      </c>
      <c r="W150" s="201">
        <f t="shared" si="162"/>
        <v>0.31792786164190651</v>
      </c>
      <c r="X150" s="201">
        <f t="shared" ref="X150:X155" si="163">(W66+W143+X94-X66-X143)/(W66+W143+X94-X143)</f>
        <v>0.42831354463667926</v>
      </c>
      <c r="Y150" s="201">
        <f t="shared" ref="Y150:Z155" si="164">(X66+X143+Y94-Y66-Y143)/(X66+X143+Y94-Y143)</f>
        <v>0.46859816020018252</v>
      </c>
      <c r="Z150" s="115">
        <f t="shared" si="164"/>
        <v>0.33682650547740345</v>
      </c>
      <c r="AA150" s="244"/>
      <c r="AB150" s="237">
        <f t="shared" ref="AB150:AJ155" si="165">IF(ISERROR((P150-D150)/D150)=TRUE,0,(P150-D150)/D150)</f>
        <v>-0.2261116528666918</v>
      </c>
      <c r="AC150" s="238">
        <f t="shared" si="165"/>
        <v>-0.18675098842143317</v>
      </c>
      <c r="AD150" s="238">
        <f t="shared" si="165"/>
        <v>-0.20906316895115834</v>
      </c>
      <c r="AE150" s="238">
        <f t="shared" si="165"/>
        <v>-0.24700974040817608</v>
      </c>
      <c r="AF150" s="238">
        <f t="shared" si="165"/>
        <v>-0.32786592898025591</v>
      </c>
      <c r="AG150" s="238">
        <f t="shared" si="165"/>
        <v>-0.36323640987347239</v>
      </c>
      <c r="AH150" s="238">
        <f t="shared" si="165"/>
        <v>-0.42867078369189149</v>
      </c>
      <c r="AI150" s="238">
        <f t="shared" si="165"/>
        <v>-0.25292999488734991</v>
      </c>
      <c r="AJ150" s="238">
        <f t="shared" si="165"/>
        <v>-0.30780321119936288</v>
      </c>
      <c r="AK150" s="309"/>
      <c r="AL150" s="206"/>
      <c r="AM150" s="256"/>
      <c r="AN150" s="204">
        <f t="shared" ref="AN150:AV155" si="166">P150-D150</f>
        <v>-0.14045161689700247</v>
      </c>
      <c r="AO150" s="204">
        <f t="shared" si="166"/>
        <v>-0.10667857870662339</v>
      </c>
      <c r="AP150" s="204">
        <f t="shared" si="166"/>
        <v>-0.1029406608773672</v>
      </c>
      <c r="AQ150" s="204">
        <f t="shared" si="166"/>
        <v>-0.11275469943757199</v>
      </c>
      <c r="AR150" s="204">
        <f t="shared" si="166"/>
        <v>-0.13258546025092099</v>
      </c>
      <c r="AS150" s="204">
        <f t="shared" si="166"/>
        <v>-0.1495046475480426</v>
      </c>
      <c r="AT150" s="204">
        <f t="shared" si="166"/>
        <v>-0.20651782142754355</v>
      </c>
      <c r="AU150" s="204">
        <f t="shared" si="166"/>
        <v>-0.10763849688692562</v>
      </c>
      <c r="AV150" s="204">
        <f t="shared" si="166"/>
        <v>-0.1904606992872403</v>
      </c>
      <c r="AW150" s="329"/>
      <c r="AX150" s="206"/>
      <c r="AY150" s="207"/>
    </row>
    <row r="151" spans="1:51" x14ac:dyDescent="0.35">
      <c r="A151" s="172"/>
      <c r="B151" s="67" t="s">
        <v>31</v>
      </c>
      <c r="C151" s="200"/>
      <c r="D151" s="201">
        <f t="shared" ref="D151:T151" si="167">(C67+C144+D95-D67-D144)/(C67+C144+D95-D144)</f>
        <v>0.27956219250146819</v>
      </c>
      <c r="E151" s="201">
        <f t="shared" si="167"/>
        <v>0.25249905583310767</v>
      </c>
      <c r="F151" s="202">
        <f t="shared" si="167"/>
        <v>0.29870933538915334</v>
      </c>
      <c r="G151" s="201">
        <f t="shared" si="167"/>
        <v>0.19213539736436885</v>
      </c>
      <c r="H151" s="201">
        <f t="shared" si="167"/>
        <v>9.6525725289902484E-2</v>
      </c>
      <c r="I151" s="201">
        <f t="shared" si="167"/>
        <v>8.9884106850669804E-2</v>
      </c>
      <c r="J151" s="201">
        <f t="shared" si="167"/>
        <v>0.10652068580896128</v>
      </c>
      <c r="K151" s="201">
        <f t="shared" si="167"/>
        <v>8.6943366268409386E-2</v>
      </c>
      <c r="L151" s="201">
        <f t="shared" si="167"/>
        <v>0.17104015742649761</v>
      </c>
      <c r="M151" s="201">
        <f t="shared" si="167"/>
        <v>0.13766889330082574</v>
      </c>
      <c r="N151" s="203">
        <f t="shared" si="167"/>
        <v>0.34511609656266085</v>
      </c>
      <c r="O151" s="200">
        <f t="shared" si="167"/>
        <v>0.16874698006434785</v>
      </c>
      <c r="P151" s="201">
        <f t="shared" si="167"/>
        <v>0.13764890288750478</v>
      </c>
      <c r="Q151" s="201">
        <f t="shared" si="167"/>
        <v>0.15391063993269907</v>
      </c>
      <c r="R151" s="201">
        <f t="shared" si="167"/>
        <v>9.7145952243538114E-2</v>
      </c>
      <c r="S151" s="201">
        <f t="shared" si="167"/>
        <v>4.5825413858294632E-2</v>
      </c>
      <c r="T151" s="201">
        <f t="shared" si="167"/>
        <v>7.9588239067830732E-2</v>
      </c>
      <c r="U151" s="201">
        <f t="shared" si="162"/>
        <v>0.10939707979805235</v>
      </c>
      <c r="V151" s="201">
        <f t="shared" si="162"/>
        <v>0.12843930418979058</v>
      </c>
      <c r="W151" s="201">
        <f t="shared" si="162"/>
        <v>8.2122459797707506E-2</v>
      </c>
      <c r="X151" s="201">
        <f t="shared" si="163"/>
        <v>0.15927221747667017</v>
      </c>
      <c r="Y151" s="201">
        <f t="shared" si="164"/>
        <v>0.2235096033823217</v>
      </c>
      <c r="Z151" s="115">
        <f t="shared" si="164"/>
        <v>7.965901755442889E-2</v>
      </c>
      <c r="AA151" s="244"/>
      <c r="AB151" s="237">
        <f t="shared" si="165"/>
        <v>-0.50762690170709734</v>
      </c>
      <c r="AC151" s="238">
        <f t="shared" si="165"/>
        <v>-0.39045063188502299</v>
      </c>
      <c r="AD151" s="238">
        <f t="shared" si="165"/>
        <v>-0.67478099699502847</v>
      </c>
      <c r="AE151" s="238">
        <f t="shared" si="165"/>
        <v>-0.76149416251816138</v>
      </c>
      <c r="AF151" s="238">
        <f t="shared" si="165"/>
        <v>-0.17547121424057899</v>
      </c>
      <c r="AG151" s="238">
        <f t="shared" si="165"/>
        <v>0.2170903581408524</v>
      </c>
      <c r="AH151" s="238">
        <f t="shared" si="165"/>
        <v>0.20576865624146545</v>
      </c>
      <c r="AI151" s="238">
        <f t="shared" si="165"/>
        <v>-5.5448813148307352E-2</v>
      </c>
      <c r="AJ151" s="238">
        <f t="shared" si="165"/>
        <v>-6.8802204855807444E-2</v>
      </c>
      <c r="AK151" s="309"/>
      <c r="AL151" s="206"/>
      <c r="AM151" s="256"/>
      <c r="AN151" s="204">
        <f t="shared" si="166"/>
        <v>-0.14191328961396341</v>
      </c>
      <c r="AO151" s="204">
        <f t="shared" si="166"/>
        <v>-9.8588415900408594E-2</v>
      </c>
      <c r="AP151" s="204">
        <f t="shared" si="166"/>
        <v>-0.20156338314561523</v>
      </c>
      <c r="AQ151" s="204">
        <f t="shared" si="166"/>
        <v>-0.14630998350607421</v>
      </c>
      <c r="AR151" s="204">
        <f t="shared" si="166"/>
        <v>-1.6937486222071751E-2</v>
      </c>
      <c r="AS151" s="204">
        <f t="shared" si="166"/>
        <v>1.9512972947382551E-2</v>
      </c>
      <c r="AT151" s="204">
        <f t="shared" si="166"/>
        <v>2.1918618380829299E-2</v>
      </c>
      <c r="AU151" s="204">
        <f t="shared" si="166"/>
        <v>-4.8209064707018801E-3</v>
      </c>
      <c r="AV151" s="204">
        <f t="shared" si="166"/>
        <v>-1.1767939949827444E-2</v>
      </c>
      <c r="AW151" s="329"/>
      <c r="AX151" s="206"/>
      <c r="AY151" s="207"/>
    </row>
    <row r="152" spans="1:51" x14ac:dyDescent="0.35">
      <c r="A152" s="172"/>
      <c r="B152" s="67" t="s">
        <v>32</v>
      </c>
      <c r="C152" s="200"/>
      <c r="D152" s="201">
        <f t="shared" ref="D152:E155" si="168">(C68+C145+D96-D68-D145)/(C68+C145+D96-D145)</f>
        <v>0.78654294055884888</v>
      </c>
      <c r="E152" s="201">
        <f t="shared" ref="E152:O155" si="169">(D68+D145+E96-E68-E145)/(D68+D145+E96-E145)</f>
        <v>0.76586102545617896</v>
      </c>
      <c r="F152" s="202">
        <f t="shared" si="169"/>
        <v>0.73883446272369468</v>
      </c>
      <c r="G152" s="201">
        <f t="shared" si="169"/>
        <v>0.70910352609919325</v>
      </c>
      <c r="H152" s="201">
        <f t="shared" si="169"/>
        <v>0.68072147583787701</v>
      </c>
      <c r="I152" s="201">
        <f t="shared" si="169"/>
        <v>0.67651925274849378</v>
      </c>
      <c r="J152" s="201">
        <f t="shared" si="169"/>
        <v>0.72521621503464451</v>
      </c>
      <c r="K152" s="201">
        <f t="shared" si="169"/>
        <v>0.77550383616027974</v>
      </c>
      <c r="L152" s="201">
        <f t="shared" si="169"/>
        <v>0.84290818390883793</v>
      </c>
      <c r="M152" s="201">
        <f t="shared" si="169"/>
        <v>0.81688719260497744</v>
      </c>
      <c r="N152" s="203">
        <f t="shared" si="169"/>
        <v>0.7869782272673651</v>
      </c>
      <c r="O152" s="200">
        <f t="shared" si="169"/>
        <v>0.73699851910736847</v>
      </c>
      <c r="P152" s="201">
        <f t="shared" ref="P152:T152" si="170">(O68+O145+P96-P68-P145)/(O68+O145+P96-P145)</f>
        <v>0.56504466342476989</v>
      </c>
      <c r="Q152" s="201">
        <f t="shared" si="170"/>
        <v>0.64467292319308034</v>
      </c>
      <c r="R152" s="201">
        <f t="shared" si="170"/>
        <v>0.54240121548576015</v>
      </c>
      <c r="S152" s="201">
        <f t="shared" si="170"/>
        <v>0.49289330339429815</v>
      </c>
      <c r="T152" s="201">
        <f t="shared" si="170"/>
        <v>0.43790422546344981</v>
      </c>
      <c r="U152" s="201">
        <f t="shared" si="162"/>
        <v>0.49395299390275677</v>
      </c>
      <c r="V152" s="201">
        <f t="shared" si="162"/>
        <v>0.5332351874971184</v>
      </c>
      <c r="W152" s="201">
        <f t="shared" si="162"/>
        <v>0.55093861443854553</v>
      </c>
      <c r="X152" s="201">
        <f t="shared" si="163"/>
        <v>0.68827481332777996</v>
      </c>
      <c r="Y152" s="201">
        <f t="shared" si="164"/>
        <v>0.71538775093309237</v>
      </c>
      <c r="Z152" s="115">
        <f t="shared" si="164"/>
        <v>0.6005493994001101</v>
      </c>
      <c r="AA152" s="244"/>
      <c r="AB152" s="237">
        <f t="shared" si="165"/>
        <v>-0.28160989783558621</v>
      </c>
      <c r="AC152" s="238">
        <f t="shared" si="165"/>
        <v>-0.15823771968408223</v>
      </c>
      <c r="AD152" s="238">
        <f t="shared" si="165"/>
        <v>-0.26586909131686726</v>
      </c>
      <c r="AE152" s="238">
        <f t="shared" si="165"/>
        <v>-0.30490642726637696</v>
      </c>
      <c r="AF152" s="238">
        <f t="shared" si="165"/>
        <v>-0.35670572913180337</v>
      </c>
      <c r="AG152" s="238">
        <f t="shared" si="165"/>
        <v>-0.26986114305546421</v>
      </c>
      <c r="AH152" s="238">
        <f t="shared" si="165"/>
        <v>-0.26472246973732505</v>
      </c>
      <c r="AI152" s="238">
        <f t="shared" si="165"/>
        <v>-0.28957332156293997</v>
      </c>
      <c r="AJ152" s="238">
        <f t="shared" si="165"/>
        <v>-0.18345221167977396</v>
      </c>
      <c r="AK152" s="309"/>
      <c r="AL152" s="206"/>
      <c r="AM152" s="256"/>
      <c r="AN152" s="204">
        <f t="shared" si="166"/>
        <v>-0.22149827713407899</v>
      </c>
      <c r="AO152" s="204">
        <f t="shared" si="166"/>
        <v>-0.12118810226309862</v>
      </c>
      <c r="AP152" s="204">
        <f t="shared" si="166"/>
        <v>-0.19643324723793454</v>
      </c>
      <c r="AQ152" s="204">
        <f t="shared" si="166"/>
        <v>-0.21621022270489509</v>
      </c>
      <c r="AR152" s="204">
        <f t="shared" si="166"/>
        <v>-0.2428172503744272</v>
      </c>
      <c r="AS152" s="204">
        <f t="shared" si="166"/>
        <v>-0.18256625884573702</v>
      </c>
      <c r="AT152" s="204">
        <f t="shared" si="166"/>
        <v>-0.19198102753752611</v>
      </c>
      <c r="AU152" s="204">
        <f t="shared" si="166"/>
        <v>-0.22456522172173421</v>
      </c>
      <c r="AV152" s="204">
        <f t="shared" si="166"/>
        <v>-0.15463337058105797</v>
      </c>
      <c r="AW152" s="329"/>
      <c r="AX152" s="206"/>
      <c r="AY152" s="207"/>
    </row>
    <row r="153" spans="1:51" x14ac:dyDescent="0.35">
      <c r="A153" s="172"/>
      <c r="B153" s="67" t="s">
        <v>33</v>
      </c>
      <c r="C153" s="200"/>
      <c r="D153" s="201">
        <f t="shared" si="168"/>
        <v>0.7996170633130506</v>
      </c>
      <c r="E153" s="201">
        <f t="shared" si="169"/>
        <v>0.78100330160981701</v>
      </c>
      <c r="F153" s="202">
        <f t="shared" si="169"/>
        <v>0.76816786802013803</v>
      </c>
      <c r="G153" s="201">
        <f t="shared" si="169"/>
        <v>0.71928343334060618</v>
      </c>
      <c r="H153" s="201">
        <f t="shared" si="169"/>
        <v>0.71354696580594634</v>
      </c>
      <c r="I153" s="201">
        <f t="shared" si="169"/>
        <v>0.68277485468083454</v>
      </c>
      <c r="J153" s="201">
        <f t="shared" si="169"/>
        <v>0.71977477944377077</v>
      </c>
      <c r="K153" s="201">
        <f t="shared" si="169"/>
        <v>0.67900651434331494</v>
      </c>
      <c r="L153" s="201">
        <f t="shared" si="169"/>
        <v>0.76566305896257858</v>
      </c>
      <c r="M153" s="201">
        <f t="shared" si="169"/>
        <v>0.83439407615821604</v>
      </c>
      <c r="N153" s="203">
        <f t="shared" si="169"/>
        <v>0.7954998034027615</v>
      </c>
      <c r="O153" s="200">
        <f t="shared" si="169"/>
        <v>0.77982372507158859</v>
      </c>
      <c r="P153" s="201">
        <f t="shared" ref="P153:T153" si="171">(O69+O146+P97-P69-P146)/(O69+O146+P97-P146)</f>
        <v>0.61096436573554491</v>
      </c>
      <c r="Q153" s="201">
        <f t="shared" si="171"/>
        <v>0.71239107697782222</v>
      </c>
      <c r="R153" s="201">
        <f t="shared" si="171"/>
        <v>0.64340946782502051</v>
      </c>
      <c r="S153" s="201">
        <f t="shared" si="171"/>
        <v>0.69498405044696598</v>
      </c>
      <c r="T153" s="201">
        <f t="shared" si="171"/>
        <v>0.61146914552862053</v>
      </c>
      <c r="U153" s="201">
        <f t="shared" si="162"/>
        <v>0.6971709609296578</v>
      </c>
      <c r="V153" s="201">
        <f t="shared" si="162"/>
        <v>0.64691472613201118</v>
      </c>
      <c r="W153" s="201">
        <f t="shared" si="162"/>
        <v>0.64612763551316243</v>
      </c>
      <c r="X153" s="201">
        <f t="shared" si="163"/>
        <v>0.71058167997353905</v>
      </c>
      <c r="Y153" s="201">
        <f t="shared" si="164"/>
        <v>0.745271709082727</v>
      </c>
      <c r="Z153" s="115">
        <f t="shared" si="164"/>
        <v>0.62478196124503782</v>
      </c>
      <c r="AA153" s="244"/>
      <c r="AB153" s="237">
        <f t="shared" si="165"/>
        <v>-0.23592880421518472</v>
      </c>
      <c r="AC153" s="238">
        <f t="shared" si="165"/>
        <v>-8.785138870805044E-2</v>
      </c>
      <c r="AD153" s="238">
        <f t="shared" si="165"/>
        <v>-0.16241033423679588</v>
      </c>
      <c r="AE153" s="238">
        <f t="shared" si="165"/>
        <v>-3.3782764578332194E-2</v>
      </c>
      <c r="AF153" s="238">
        <f t="shared" si="165"/>
        <v>-0.14305690468745758</v>
      </c>
      <c r="AG153" s="238">
        <f t="shared" si="165"/>
        <v>2.1084704789769638E-2</v>
      </c>
      <c r="AH153" s="238">
        <f t="shared" si="165"/>
        <v>-0.10122618267906602</v>
      </c>
      <c r="AI153" s="238">
        <f t="shared" si="165"/>
        <v>-4.842203739672591E-2</v>
      </c>
      <c r="AJ153" s="238">
        <f t="shared" si="165"/>
        <v>-7.1939449532371399E-2</v>
      </c>
      <c r="AK153" s="309"/>
      <c r="AL153" s="206"/>
      <c r="AM153" s="256"/>
      <c r="AN153" s="204">
        <f t="shared" si="166"/>
        <v>-0.18865269757750569</v>
      </c>
      <c r="AO153" s="204">
        <f t="shared" si="166"/>
        <v>-6.8612224631994789E-2</v>
      </c>
      <c r="AP153" s="204">
        <f t="shared" si="166"/>
        <v>-0.12475840019511752</v>
      </c>
      <c r="AQ153" s="204">
        <f t="shared" si="166"/>
        <v>-2.4299382893640198E-2</v>
      </c>
      <c r="AR153" s="204">
        <f t="shared" si="166"/>
        <v>-0.10207782027732581</v>
      </c>
      <c r="AS153" s="204">
        <f t="shared" si="166"/>
        <v>1.4396106248823259E-2</v>
      </c>
      <c r="AT153" s="204">
        <f t="shared" si="166"/>
        <v>-7.2860053311759598E-2</v>
      </c>
      <c r="AU153" s="204">
        <f t="shared" si="166"/>
        <v>-3.2878878830152503E-2</v>
      </c>
      <c r="AV153" s="204">
        <f t="shared" si="166"/>
        <v>-5.5081378989039531E-2</v>
      </c>
      <c r="AW153" s="329"/>
      <c r="AX153" s="206"/>
      <c r="AY153" s="207"/>
    </row>
    <row r="154" spans="1:51" x14ac:dyDescent="0.35">
      <c r="A154" s="172"/>
      <c r="B154" s="67" t="s">
        <v>34</v>
      </c>
      <c r="C154" s="200"/>
      <c r="D154" s="201">
        <f t="shared" si="168"/>
        <v>0.82371740859507014</v>
      </c>
      <c r="E154" s="201">
        <f t="shared" si="169"/>
        <v>0.83550662310658763</v>
      </c>
      <c r="F154" s="202">
        <f t="shared" si="169"/>
        <v>0.8917097857399261</v>
      </c>
      <c r="G154" s="201">
        <f t="shared" si="169"/>
        <v>0.8115066670047576</v>
      </c>
      <c r="H154" s="201">
        <f t="shared" si="169"/>
        <v>0.86972548739715483</v>
      </c>
      <c r="I154" s="201">
        <f t="shared" si="169"/>
        <v>0.76962546608148785</v>
      </c>
      <c r="J154" s="201">
        <f t="shared" si="169"/>
        <v>0.86570028450181702</v>
      </c>
      <c r="K154" s="201">
        <f t="shared" si="169"/>
        <v>0.80137458475235668</v>
      </c>
      <c r="L154" s="201">
        <f t="shared" si="169"/>
        <v>0.84638247563142854</v>
      </c>
      <c r="M154" s="201">
        <f t="shared" si="169"/>
        <v>0.85344441512677249</v>
      </c>
      <c r="N154" s="203">
        <f t="shared" si="169"/>
        <v>0.85173354726670669</v>
      </c>
      <c r="O154" s="200">
        <f t="shared" si="169"/>
        <v>0.78257179350433537</v>
      </c>
      <c r="P154" s="201">
        <f t="shared" ref="P154:T154" si="172">(O70+O147+P98-P70-P147)/(O70+O147+P98-P147)</f>
        <v>0.61413490673091953</v>
      </c>
      <c r="Q154" s="201">
        <f t="shared" si="172"/>
        <v>0.84038227886936923</v>
      </c>
      <c r="R154" s="201">
        <f t="shared" si="172"/>
        <v>0.73216928809954007</v>
      </c>
      <c r="S154" s="201">
        <f t="shared" si="172"/>
        <v>0.61345646986117441</v>
      </c>
      <c r="T154" s="201">
        <f t="shared" si="172"/>
        <v>0.64876204335699483</v>
      </c>
      <c r="U154" s="201">
        <f t="shared" si="162"/>
        <v>0.68761965628974431</v>
      </c>
      <c r="V154" s="201">
        <f t="shared" si="162"/>
        <v>0.78104835662554273</v>
      </c>
      <c r="W154" s="201">
        <f t="shared" si="162"/>
        <v>0.69717663297294097</v>
      </c>
      <c r="X154" s="201">
        <f t="shared" si="163"/>
        <v>0.69623171529221883</v>
      </c>
      <c r="Y154" s="201">
        <f t="shared" si="164"/>
        <v>0.82120061096478403</v>
      </c>
      <c r="Z154" s="115">
        <f t="shared" si="164"/>
        <v>0.50084772794131316</v>
      </c>
      <c r="AA154" s="244"/>
      <c r="AB154" s="237">
        <f t="shared" si="165"/>
        <v>-0.2544349550917151</v>
      </c>
      <c r="AC154" s="238">
        <f t="shared" si="165"/>
        <v>5.8355680588777275E-3</v>
      </c>
      <c r="AD154" s="238">
        <f t="shared" si="165"/>
        <v>-0.17891527063146664</v>
      </c>
      <c r="AE154" s="238">
        <f t="shared" si="165"/>
        <v>-0.24405245846541157</v>
      </c>
      <c r="AF154" s="238">
        <f t="shared" si="165"/>
        <v>-0.2540611345097426</v>
      </c>
      <c r="AG154" s="238">
        <f t="shared" si="165"/>
        <v>-0.10655287981733803</v>
      </c>
      <c r="AH154" s="238">
        <f t="shared" si="165"/>
        <v>-9.7784336440398398E-2</v>
      </c>
      <c r="AI154" s="238">
        <f t="shared" si="165"/>
        <v>-0.13002402841564448</v>
      </c>
      <c r="AJ154" s="238">
        <f t="shared" si="165"/>
        <v>-0.17740296457247939</v>
      </c>
      <c r="AK154" s="309"/>
      <c r="AL154" s="206"/>
      <c r="AM154" s="256"/>
      <c r="AN154" s="204">
        <f t="shared" si="166"/>
        <v>-0.20958250186415062</v>
      </c>
      <c r="AO154" s="204">
        <f t="shared" si="166"/>
        <v>4.8756557627815944E-3</v>
      </c>
      <c r="AP154" s="204">
        <f t="shared" si="166"/>
        <v>-0.15954049764038603</v>
      </c>
      <c r="AQ154" s="204">
        <f t="shared" si="166"/>
        <v>-0.19805019714358318</v>
      </c>
      <c r="AR154" s="204">
        <f t="shared" si="166"/>
        <v>-0.22096344404016</v>
      </c>
      <c r="AS154" s="204">
        <f t="shared" si="166"/>
        <v>-8.2005809791743545E-2</v>
      </c>
      <c r="AT154" s="204">
        <f t="shared" si="166"/>
        <v>-8.4651927876274291E-2</v>
      </c>
      <c r="AU154" s="204">
        <f t="shared" si="166"/>
        <v>-0.10419795177941571</v>
      </c>
      <c r="AV154" s="204">
        <f t="shared" si="166"/>
        <v>-0.15015076033920971</v>
      </c>
      <c r="AW154" s="329"/>
      <c r="AX154" s="206"/>
      <c r="AY154" s="207"/>
    </row>
    <row r="155" spans="1:51" ht="15" thickBot="1" x14ac:dyDescent="0.4">
      <c r="A155" s="172"/>
      <c r="B155" s="75" t="s">
        <v>35</v>
      </c>
      <c r="C155" s="208"/>
      <c r="D155" s="209">
        <f t="shared" si="168"/>
        <v>0.61813989653648993</v>
      </c>
      <c r="E155" s="209">
        <f t="shared" si="168"/>
        <v>0.58011923799185416</v>
      </c>
      <c r="F155" s="210">
        <f t="shared" si="169"/>
        <v>0.52712367516493164</v>
      </c>
      <c r="G155" s="209">
        <f t="shared" si="169"/>
        <v>0.47253624971030384</v>
      </c>
      <c r="H155" s="209">
        <f t="shared" si="169"/>
        <v>0.43550671670950886</v>
      </c>
      <c r="I155" s="209">
        <f t="shared" si="169"/>
        <v>0.4159968170956197</v>
      </c>
      <c r="J155" s="209">
        <f t="shared" si="169"/>
        <v>0.48723920045324259</v>
      </c>
      <c r="K155" s="209">
        <f t="shared" si="169"/>
        <v>0.4435455697604998</v>
      </c>
      <c r="L155" s="209">
        <f t="shared" si="169"/>
        <v>0.61003425850672532</v>
      </c>
      <c r="M155" s="209">
        <f t="shared" si="169"/>
        <v>0.64596294492777406</v>
      </c>
      <c r="N155" s="211">
        <f t="shared" si="169"/>
        <v>0.60029958345747902</v>
      </c>
      <c r="O155" s="208">
        <f t="shared" si="169"/>
        <v>0.58776766221036514</v>
      </c>
      <c r="P155" s="209">
        <f t="shared" ref="P155:T155" si="173">(O71+O148+P99-P71-P148)/(O71+O148+P99-P148)</f>
        <v>0.47122129183452971</v>
      </c>
      <c r="Q155" s="209">
        <f t="shared" si="173"/>
        <v>0.500972469194229</v>
      </c>
      <c r="R155" s="209">
        <f t="shared" si="173"/>
        <v>0.41047981982245868</v>
      </c>
      <c r="S155" s="209">
        <f t="shared" si="173"/>
        <v>0.36836348583406386</v>
      </c>
      <c r="T155" s="209">
        <f t="shared" si="173"/>
        <v>0.30286437431685292</v>
      </c>
      <c r="U155" s="209">
        <f t="shared" si="162"/>
        <v>0.3189486574296429</v>
      </c>
      <c r="V155" s="209">
        <f t="shared" si="162"/>
        <v>0.33390039361945301</v>
      </c>
      <c r="W155" s="209">
        <f t="shared" si="162"/>
        <v>0.34500763965642067</v>
      </c>
      <c r="X155" s="209">
        <f t="shared" si="163"/>
        <v>0.4537978927367855</v>
      </c>
      <c r="Y155" s="209">
        <f t="shared" si="164"/>
        <v>0.51468631187362479</v>
      </c>
      <c r="Z155" s="209">
        <f t="shared" si="164"/>
        <v>0.35988274266502579</v>
      </c>
      <c r="AA155" s="259"/>
      <c r="AB155" s="212">
        <f t="shared" si="165"/>
        <v>-0.23767856681822727</v>
      </c>
      <c r="AC155" s="213">
        <f t="shared" si="165"/>
        <v>-0.1364318981587308</v>
      </c>
      <c r="AD155" s="213">
        <f t="shared" si="165"/>
        <v>-0.2212836585379632</v>
      </c>
      <c r="AE155" s="213">
        <f t="shared" si="165"/>
        <v>-0.22045454489492564</v>
      </c>
      <c r="AF155" s="213">
        <f t="shared" si="165"/>
        <v>-0.30457014163832258</v>
      </c>
      <c r="AG155" s="213">
        <f t="shared" si="165"/>
        <v>-0.23329063030708144</v>
      </c>
      <c r="AH155" s="213">
        <f t="shared" si="165"/>
        <v>-0.31470950344543264</v>
      </c>
      <c r="AI155" s="213">
        <f t="shared" si="165"/>
        <v>-0.22215965353297612</v>
      </c>
      <c r="AJ155" s="213">
        <f t="shared" si="165"/>
        <v>-0.25611080622321702</v>
      </c>
      <c r="AK155" s="303"/>
      <c r="AL155" s="214"/>
      <c r="AM155" s="257"/>
      <c r="AN155" s="212">
        <f t="shared" si="166"/>
        <v>-0.14691860470196022</v>
      </c>
      <c r="AO155" s="213">
        <f t="shared" si="166"/>
        <v>-7.9146768797625167E-2</v>
      </c>
      <c r="AP155" s="213">
        <f t="shared" si="166"/>
        <v>-0.11664385534247296</v>
      </c>
      <c r="AQ155" s="213">
        <f t="shared" si="166"/>
        <v>-0.10417276387623997</v>
      </c>
      <c r="AR155" s="213">
        <f t="shared" si="166"/>
        <v>-0.13264234239265593</v>
      </c>
      <c r="AS155" s="213">
        <f t="shared" si="166"/>
        <v>-9.7048159665976796E-2</v>
      </c>
      <c r="AT155" s="213">
        <f t="shared" si="166"/>
        <v>-0.15333880683378959</v>
      </c>
      <c r="AU155" s="213">
        <f t="shared" si="166"/>
        <v>-9.853793010407913E-2</v>
      </c>
      <c r="AV155" s="213">
        <f t="shared" si="166"/>
        <v>-0.15623636576993982</v>
      </c>
      <c r="AW155" s="303"/>
      <c r="AX155" s="214"/>
      <c r="AY155" s="210"/>
    </row>
    <row r="156" spans="1:51" x14ac:dyDescent="0.35">
      <c r="A156" s="172"/>
    </row>
    <row r="157" spans="1:51" x14ac:dyDescent="0.35">
      <c r="B157" s="1" t="s">
        <v>22</v>
      </c>
    </row>
    <row r="158" spans="1:51" x14ac:dyDescent="0.35">
      <c r="B158" s="32" t="s">
        <v>190</v>
      </c>
    </row>
    <row r="159" spans="1:51" x14ac:dyDescent="0.35">
      <c r="B159" s="2" t="s">
        <v>168</v>
      </c>
    </row>
    <row r="161" spans="2:2" x14ac:dyDescent="0.35">
      <c r="B161" s="33"/>
    </row>
  </sheetData>
  <mergeCells count="4">
    <mergeCell ref="B1:AN1"/>
    <mergeCell ref="C2:I2"/>
    <mergeCell ref="C3:I3"/>
    <mergeCell ref="C4:I4"/>
  </mergeCells>
  <pageMargins left="0.25" right="0.25" top="0.25" bottom="0.25" header="0.3" footer="0"/>
  <pageSetup paperSize="3" scale="3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70"/>
  <sheetViews>
    <sheetView workbookViewId="0">
      <selection activeCell="J7" sqref="J7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44240</v>
      </c>
      <c r="C2">
        <v>49</v>
      </c>
      <c r="D2" t="s">
        <v>403</v>
      </c>
      <c r="E2">
        <v>411282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44240</v>
      </c>
      <c r="C3">
        <v>49</v>
      </c>
      <c r="D3" t="s">
        <v>404</v>
      </c>
      <c r="E3">
        <v>32494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44240</v>
      </c>
    </row>
    <row r="4" spans="1:12" x14ac:dyDescent="0.35">
      <c r="A4" t="s">
        <v>52</v>
      </c>
      <c r="B4" s="175">
        <v>44240</v>
      </c>
      <c r="C4">
        <v>49</v>
      </c>
      <c r="D4" t="s">
        <v>405</v>
      </c>
      <c r="E4">
        <v>52830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44240</v>
      </c>
      <c r="C5">
        <v>49</v>
      </c>
      <c r="D5" t="s">
        <v>406</v>
      </c>
      <c r="E5">
        <v>8139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44240</v>
      </c>
      <c r="C6">
        <v>49</v>
      </c>
      <c r="D6" t="s">
        <v>407</v>
      </c>
      <c r="E6">
        <v>1040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1040</v>
      </c>
      <c r="L6" s="178">
        <v>795</v>
      </c>
    </row>
    <row r="7" spans="1:12" x14ac:dyDescent="0.35">
      <c r="A7" t="s">
        <v>52</v>
      </c>
      <c r="B7" s="175">
        <v>44240</v>
      </c>
      <c r="C7">
        <v>49</v>
      </c>
      <c r="D7" t="s">
        <v>408</v>
      </c>
      <c r="E7">
        <v>319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32494</v>
      </c>
      <c r="L7" s="178">
        <v>19456</v>
      </c>
    </row>
    <row r="8" spans="1:12" x14ac:dyDescent="0.35">
      <c r="A8" t="s">
        <v>52</v>
      </c>
      <c r="B8" s="175">
        <v>44240</v>
      </c>
      <c r="C8">
        <v>49</v>
      </c>
      <c r="D8" t="s">
        <v>409</v>
      </c>
      <c r="E8">
        <v>228518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8139</v>
      </c>
      <c r="L8" s="178">
        <v>5091</v>
      </c>
    </row>
    <row r="9" spans="1:12" x14ac:dyDescent="0.35">
      <c r="A9" t="s">
        <v>52</v>
      </c>
      <c r="B9" s="175">
        <v>44240</v>
      </c>
      <c r="C9">
        <v>49</v>
      </c>
      <c r="D9" t="s">
        <v>410</v>
      </c>
      <c r="E9">
        <v>19456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411282</v>
      </c>
      <c r="L9" s="178">
        <v>228518</v>
      </c>
    </row>
    <row r="10" spans="1:12" x14ac:dyDescent="0.35">
      <c r="A10" t="s">
        <v>52</v>
      </c>
      <c r="B10" s="175">
        <v>44240</v>
      </c>
      <c r="C10">
        <v>49</v>
      </c>
      <c r="D10" t="s">
        <v>411</v>
      </c>
      <c r="E10">
        <v>19341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52830</v>
      </c>
      <c r="L10" s="178">
        <v>19341</v>
      </c>
    </row>
    <row r="11" spans="1:12" x14ac:dyDescent="0.35">
      <c r="A11" t="s">
        <v>52</v>
      </c>
      <c r="B11" s="175">
        <v>44240</v>
      </c>
      <c r="C11">
        <v>49</v>
      </c>
      <c r="D11" t="s">
        <v>412</v>
      </c>
      <c r="E11">
        <v>5091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44240</v>
      </c>
      <c r="C12">
        <v>49</v>
      </c>
      <c r="D12" t="s">
        <v>413</v>
      </c>
      <c r="E12">
        <v>795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164</v>
      </c>
      <c r="L12" s="178">
        <v>160</v>
      </c>
    </row>
    <row r="13" spans="1:12" x14ac:dyDescent="0.35">
      <c r="A13" t="s">
        <v>52</v>
      </c>
      <c r="B13" s="175">
        <v>44240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13355</v>
      </c>
      <c r="L13" s="178">
        <v>7066</v>
      </c>
    </row>
    <row r="14" spans="1:12" x14ac:dyDescent="0.35">
      <c r="A14" t="s">
        <v>53</v>
      </c>
      <c r="B14" s="175">
        <v>44240</v>
      </c>
      <c r="C14">
        <v>49</v>
      </c>
      <c r="D14" t="s">
        <v>403</v>
      </c>
      <c r="E14">
        <v>82597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1399</v>
      </c>
      <c r="L14" s="178">
        <v>837</v>
      </c>
    </row>
    <row r="15" spans="1:12" x14ac:dyDescent="0.35">
      <c r="A15" t="s">
        <v>53</v>
      </c>
      <c r="B15" s="175">
        <v>44240</v>
      </c>
      <c r="C15">
        <v>49</v>
      </c>
      <c r="D15" t="s">
        <v>404</v>
      </c>
      <c r="E15">
        <v>13355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82597</v>
      </c>
      <c r="L15" s="178">
        <v>49744</v>
      </c>
    </row>
    <row r="16" spans="1:12" x14ac:dyDescent="0.35">
      <c r="A16" t="s">
        <v>53</v>
      </c>
      <c r="B16" s="175">
        <v>44240</v>
      </c>
      <c r="C16">
        <v>49</v>
      </c>
      <c r="D16" t="s">
        <v>405</v>
      </c>
      <c r="E16">
        <v>11189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11189</v>
      </c>
      <c r="L16" s="178">
        <v>3394</v>
      </c>
    </row>
    <row r="17" spans="1:12" x14ac:dyDescent="0.35">
      <c r="A17" t="s">
        <v>53</v>
      </c>
      <c r="B17" s="175">
        <v>44240</v>
      </c>
      <c r="C17">
        <v>49</v>
      </c>
      <c r="D17" t="s">
        <v>406</v>
      </c>
      <c r="E17">
        <v>1399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44240</v>
      </c>
      <c r="C18">
        <v>49</v>
      </c>
      <c r="D18" t="s">
        <v>407</v>
      </c>
      <c r="E18">
        <v>164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122</v>
      </c>
      <c r="L18" s="178">
        <v>112</v>
      </c>
    </row>
    <row r="19" spans="1:12" x14ac:dyDescent="0.35">
      <c r="A19" t="s">
        <v>53</v>
      </c>
      <c r="B19" s="175">
        <v>44240</v>
      </c>
      <c r="C19">
        <v>49</v>
      </c>
      <c r="D19" t="s">
        <v>408</v>
      </c>
      <c r="E19">
        <v>2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2366</v>
      </c>
      <c r="L19" s="178">
        <v>1624</v>
      </c>
    </row>
    <row r="20" spans="1:12" x14ac:dyDescent="0.35">
      <c r="A20" t="s">
        <v>53</v>
      </c>
      <c r="B20" s="175">
        <v>44240</v>
      </c>
      <c r="C20">
        <v>49</v>
      </c>
      <c r="D20" t="s">
        <v>409</v>
      </c>
      <c r="E20">
        <v>49744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830</v>
      </c>
      <c r="L20" s="178">
        <v>525</v>
      </c>
    </row>
    <row r="21" spans="1:12" x14ac:dyDescent="0.35">
      <c r="A21" t="s">
        <v>53</v>
      </c>
      <c r="B21" s="175">
        <v>44240</v>
      </c>
      <c r="C21">
        <v>49</v>
      </c>
      <c r="D21" t="s">
        <v>410</v>
      </c>
      <c r="E21">
        <v>7066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25426</v>
      </c>
      <c r="L21" s="178">
        <v>16969</v>
      </c>
    </row>
    <row r="22" spans="1:12" x14ac:dyDescent="0.35">
      <c r="A22" t="s">
        <v>53</v>
      </c>
      <c r="B22" s="175">
        <v>44240</v>
      </c>
      <c r="C22">
        <v>49</v>
      </c>
      <c r="D22" t="s">
        <v>411</v>
      </c>
      <c r="E22">
        <v>3394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6445</v>
      </c>
      <c r="L22" s="178">
        <v>1879</v>
      </c>
    </row>
    <row r="23" spans="1:12" x14ac:dyDescent="0.35">
      <c r="A23" t="s">
        <v>53</v>
      </c>
      <c r="B23" s="175">
        <v>44240</v>
      </c>
      <c r="C23">
        <v>49</v>
      </c>
      <c r="D23" t="s">
        <v>412</v>
      </c>
      <c r="E23">
        <v>837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44240</v>
      </c>
      <c r="C24">
        <v>49</v>
      </c>
      <c r="D24" t="s">
        <v>413</v>
      </c>
      <c r="E24">
        <v>160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20</v>
      </c>
      <c r="L24" s="178">
        <v>20</v>
      </c>
    </row>
    <row r="25" spans="1:12" x14ac:dyDescent="0.35">
      <c r="A25" t="s">
        <v>53</v>
      </c>
      <c r="B25" s="175">
        <v>44240</v>
      </c>
      <c r="C25">
        <v>49</v>
      </c>
      <c r="D25" t="s">
        <v>414</v>
      </c>
      <c r="E25">
        <v>19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1243</v>
      </c>
      <c r="L25" s="178">
        <v>797</v>
      </c>
    </row>
    <row r="26" spans="1:12" x14ac:dyDescent="0.35">
      <c r="A26" t="s">
        <v>50</v>
      </c>
      <c r="B26" s="175">
        <v>44240</v>
      </c>
      <c r="C26">
        <v>49</v>
      </c>
      <c r="D26" t="s">
        <v>403</v>
      </c>
      <c r="E26">
        <v>25426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206</v>
      </c>
      <c r="L26" s="178">
        <v>116</v>
      </c>
    </row>
    <row r="27" spans="1:12" x14ac:dyDescent="0.35">
      <c r="A27" t="s">
        <v>50</v>
      </c>
      <c r="B27" s="175">
        <v>44240</v>
      </c>
      <c r="C27">
        <v>49</v>
      </c>
      <c r="D27" t="s">
        <v>404</v>
      </c>
      <c r="E27">
        <v>2366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11027</v>
      </c>
      <c r="L27" s="178">
        <v>6293</v>
      </c>
    </row>
    <row r="28" spans="1:12" x14ac:dyDescent="0.35">
      <c r="A28" t="s">
        <v>50</v>
      </c>
      <c r="B28" s="175">
        <v>44240</v>
      </c>
      <c r="C28">
        <v>49</v>
      </c>
      <c r="D28" t="s">
        <v>405</v>
      </c>
      <c r="E28">
        <v>6445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1335</v>
      </c>
      <c r="L28" s="178">
        <v>497</v>
      </c>
    </row>
    <row r="29" spans="1:12" x14ac:dyDescent="0.35">
      <c r="A29" t="s">
        <v>50</v>
      </c>
      <c r="B29" s="175">
        <v>44240</v>
      </c>
      <c r="C29">
        <v>49</v>
      </c>
      <c r="D29" t="s">
        <v>406</v>
      </c>
      <c r="E29">
        <v>830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44240</v>
      </c>
      <c r="C30">
        <v>49</v>
      </c>
      <c r="D30" t="s">
        <v>407</v>
      </c>
      <c r="E30">
        <v>122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22</v>
      </c>
      <c r="L30" s="178">
        <v>28</v>
      </c>
    </row>
    <row r="31" spans="1:12" x14ac:dyDescent="0.35">
      <c r="A31" t="s">
        <v>50</v>
      </c>
      <c r="B31" s="175">
        <v>44240</v>
      </c>
      <c r="C31">
        <v>49</v>
      </c>
      <c r="D31" t="s">
        <v>408</v>
      </c>
      <c r="E31">
        <v>1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9746</v>
      </c>
      <c r="L31" s="178">
        <v>4645</v>
      </c>
    </row>
    <row r="32" spans="1:12" x14ac:dyDescent="0.35">
      <c r="A32" t="s">
        <v>50</v>
      </c>
      <c r="B32" s="175">
        <v>44240</v>
      </c>
      <c r="C32">
        <v>49</v>
      </c>
      <c r="D32" t="s">
        <v>409</v>
      </c>
      <c r="E32">
        <v>16969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363</v>
      </c>
      <c r="L32" s="178">
        <v>196</v>
      </c>
    </row>
    <row r="33" spans="1:12" x14ac:dyDescent="0.35">
      <c r="A33" t="s">
        <v>50</v>
      </c>
      <c r="B33" s="175">
        <v>44240</v>
      </c>
      <c r="C33">
        <v>49</v>
      </c>
      <c r="D33" t="s">
        <v>410</v>
      </c>
      <c r="E33">
        <v>1624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46144</v>
      </c>
      <c r="L33" s="178">
        <v>26482</v>
      </c>
    </row>
    <row r="34" spans="1:12" x14ac:dyDescent="0.35">
      <c r="A34" t="s">
        <v>50</v>
      </c>
      <c r="B34" s="175">
        <v>44240</v>
      </c>
      <c r="C34">
        <v>49</v>
      </c>
      <c r="D34" t="s">
        <v>411</v>
      </c>
      <c r="E34">
        <v>1879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3409</v>
      </c>
      <c r="L34" s="178">
        <v>1018</v>
      </c>
    </row>
    <row r="35" spans="1:12" x14ac:dyDescent="0.35">
      <c r="A35" t="s">
        <v>50</v>
      </c>
      <c r="B35" s="175">
        <v>44240</v>
      </c>
      <c r="C35">
        <v>49</v>
      </c>
      <c r="D35" t="s">
        <v>412</v>
      </c>
      <c r="E35">
        <v>525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50</v>
      </c>
      <c r="B36" s="175">
        <v>44240</v>
      </c>
      <c r="C36">
        <v>49</v>
      </c>
      <c r="D36" t="s">
        <v>413</v>
      </c>
      <c r="E36">
        <v>112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3352099</v>
      </c>
      <c r="L36" s="178">
        <v>1392100</v>
      </c>
    </row>
    <row r="37" spans="1:12" x14ac:dyDescent="0.35">
      <c r="A37" t="s">
        <v>50</v>
      </c>
      <c r="B37" s="175">
        <v>44240</v>
      </c>
      <c r="C37">
        <v>49</v>
      </c>
      <c r="D37" t="s">
        <v>414</v>
      </c>
      <c r="E37">
        <v>19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1530710</v>
      </c>
      <c r="L37" s="178">
        <v>981936</v>
      </c>
    </row>
    <row r="38" spans="1:12" x14ac:dyDescent="0.35">
      <c r="A38" t="s">
        <v>43</v>
      </c>
      <c r="B38" s="175">
        <v>44240</v>
      </c>
      <c r="C38">
        <v>49</v>
      </c>
      <c r="D38" t="s">
        <v>403</v>
      </c>
      <c r="E38">
        <v>11027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2620701</v>
      </c>
      <c r="L38" s="178">
        <v>987609</v>
      </c>
    </row>
    <row r="39" spans="1:12" x14ac:dyDescent="0.35">
      <c r="A39" t="s">
        <v>43</v>
      </c>
      <c r="B39" s="175">
        <v>44240</v>
      </c>
      <c r="C39">
        <v>49</v>
      </c>
      <c r="D39" t="s">
        <v>404</v>
      </c>
      <c r="E39">
        <v>1243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11400916</v>
      </c>
      <c r="L39" s="178">
        <v>7658874</v>
      </c>
    </row>
    <row r="40" spans="1:12" x14ac:dyDescent="0.35">
      <c r="A40" t="s">
        <v>43</v>
      </c>
      <c r="B40" s="175">
        <v>44240</v>
      </c>
      <c r="C40">
        <v>49</v>
      </c>
      <c r="D40" t="s">
        <v>405</v>
      </c>
      <c r="E40">
        <v>1335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2139809</v>
      </c>
      <c r="L40" s="178">
        <v>870232</v>
      </c>
    </row>
    <row r="41" spans="1:12" x14ac:dyDescent="0.35">
      <c r="A41" t="s">
        <v>43</v>
      </c>
      <c r="B41" s="175">
        <v>44240</v>
      </c>
      <c r="C41">
        <v>49</v>
      </c>
      <c r="D41" t="s">
        <v>406</v>
      </c>
      <c r="E41">
        <v>206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44240</v>
      </c>
      <c r="C42">
        <v>49</v>
      </c>
      <c r="D42" t="s">
        <v>407</v>
      </c>
      <c r="E42">
        <v>20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784931</v>
      </c>
      <c r="L42" s="178">
        <v>243831</v>
      </c>
    </row>
    <row r="43" spans="1:12" x14ac:dyDescent="0.35">
      <c r="A43" t="s">
        <v>43</v>
      </c>
      <c r="B43" s="175">
        <v>44240</v>
      </c>
      <c r="C43">
        <v>49</v>
      </c>
      <c r="D43" t="s">
        <v>408</v>
      </c>
      <c r="E43">
        <v>1</v>
      </c>
      <c r="F43" t="str">
        <f t="shared" si="0"/>
        <v>OTHER</v>
      </c>
      <c r="G43">
        <f t="shared" si="1"/>
        <v>4</v>
      </c>
      <c r="H43" t="str">
        <f t="shared" si="2"/>
        <v>E</v>
      </c>
      <c r="J43" s="179" t="s">
        <v>31</v>
      </c>
      <c r="K43" s="178">
        <v>1189020</v>
      </c>
      <c r="L43" s="178">
        <v>520110</v>
      </c>
    </row>
    <row r="44" spans="1:12" x14ac:dyDescent="0.35">
      <c r="A44" t="s">
        <v>43</v>
      </c>
      <c r="B44" s="175">
        <v>44240</v>
      </c>
      <c r="C44">
        <v>49</v>
      </c>
      <c r="D44" t="s">
        <v>409</v>
      </c>
      <c r="E44">
        <v>6293</v>
      </c>
      <c r="F44" t="str">
        <f t="shared" si="0"/>
        <v>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779723</v>
      </c>
      <c r="L44" s="178">
        <v>250827</v>
      </c>
    </row>
    <row r="45" spans="1:12" x14ac:dyDescent="0.35">
      <c r="A45" t="s">
        <v>43</v>
      </c>
      <c r="B45" s="175">
        <v>44240</v>
      </c>
      <c r="C45">
        <v>49</v>
      </c>
      <c r="D45" t="s">
        <v>410</v>
      </c>
      <c r="E45">
        <v>797</v>
      </c>
      <c r="F45" t="str">
        <f t="shared" si="0"/>
        <v>Low Income Residential</v>
      </c>
      <c r="G45">
        <f t="shared" si="1"/>
        <v>4</v>
      </c>
      <c r="H45" t="str">
        <f t="shared" si="2"/>
        <v>G</v>
      </c>
      <c r="J45" s="179" t="s">
        <v>30</v>
      </c>
      <c r="K45" s="178">
        <v>7230191</v>
      </c>
      <c r="L45" s="178">
        <v>3420456</v>
      </c>
    </row>
    <row r="46" spans="1:12" x14ac:dyDescent="0.35">
      <c r="A46" t="s">
        <v>43</v>
      </c>
      <c r="B46" s="175">
        <v>44240</v>
      </c>
      <c r="C46">
        <v>49</v>
      </c>
      <c r="D46" t="s">
        <v>411</v>
      </c>
      <c r="E46">
        <v>497</v>
      </c>
      <c r="F46" t="str">
        <f t="shared" si="0"/>
        <v>Small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921617</v>
      </c>
      <c r="L46" s="178">
        <v>214981</v>
      </c>
    </row>
    <row r="47" spans="1:12" x14ac:dyDescent="0.35">
      <c r="A47" t="s">
        <v>43</v>
      </c>
      <c r="B47" s="175">
        <v>44240</v>
      </c>
      <c r="C47">
        <v>49</v>
      </c>
      <c r="D47" t="s">
        <v>412</v>
      </c>
      <c r="E47">
        <v>116</v>
      </c>
      <c r="F47" t="str">
        <f t="shared" si="0"/>
        <v>Medium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43</v>
      </c>
      <c r="B48" s="175">
        <v>44240</v>
      </c>
      <c r="C48">
        <v>49</v>
      </c>
      <c r="D48" t="s">
        <v>413</v>
      </c>
      <c r="E48">
        <v>20</v>
      </c>
      <c r="F48" t="str">
        <f t="shared" si="0"/>
        <v>Large C&amp;I</v>
      </c>
      <c r="G48">
        <f t="shared" si="1"/>
        <v>4</v>
      </c>
      <c r="H48" t="str">
        <f t="shared" si="2"/>
        <v>G</v>
      </c>
      <c r="J48" s="179" t="s">
        <v>34</v>
      </c>
      <c r="K48" s="178">
        <v>587216</v>
      </c>
      <c r="L48" s="178">
        <v>457884</v>
      </c>
    </row>
    <row r="49" spans="1:12" x14ac:dyDescent="0.35">
      <c r="A49" t="s">
        <v>46</v>
      </c>
      <c r="B49" s="175">
        <v>44240</v>
      </c>
      <c r="C49">
        <v>49</v>
      </c>
      <c r="D49" t="s">
        <v>403</v>
      </c>
      <c r="E49">
        <v>46144</v>
      </c>
      <c r="F49" t="str">
        <f t="shared" si="0"/>
        <v>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12503851</v>
      </c>
      <c r="L49" s="178">
        <v>4694193</v>
      </c>
    </row>
    <row r="50" spans="1:12" x14ac:dyDescent="0.35">
      <c r="A50" t="s">
        <v>46</v>
      </c>
      <c r="B50" s="175">
        <v>44240</v>
      </c>
      <c r="C50">
        <v>49</v>
      </c>
      <c r="D50" t="s">
        <v>404</v>
      </c>
      <c r="E50">
        <v>9746</v>
      </c>
      <c r="F50" t="str">
        <f t="shared" si="0"/>
        <v>Low Income Residential</v>
      </c>
      <c r="G50">
        <f t="shared" si="1"/>
        <v>5</v>
      </c>
      <c r="H50" t="str">
        <f t="shared" si="2"/>
        <v>E</v>
      </c>
      <c r="J50" s="179" t="s">
        <v>33</v>
      </c>
      <c r="K50" s="178">
        <v>1842734</v>
      </c>
      <c r="L50" s="178">
        <v>767247</v>
      </c>
    </row>
    <row r="51" spans="1:12" x14ac:dyDescent="0.35">
      <c r="A51" t="s">
        <v>46</v>
      </c>
      <c r="B51" s="175">
        <v>44240</v>
      </c>
      <c r="C51">
        <v>49</v>
      </c>
      <c r="D51" t="s">
        <v>405</v>
      </c>
      <c r="E51">
        <v>3409</v>
      </c>
      <c r="F51" t="str">
        <f t="shared" si="0"/>
        <v>Small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49287280</v>
      </c>
      <c r="L51" s="178">
        <v>23102766</v>
      </c>
    </row>
    <row r="52" spans="1:12" x14ac:dyDescent="0.35">
      <c r="A52" t="s">
        <v>46</v>
      </c>
      <c r="B52" s="175">
        <v>44240</v>
      </c>
      <c r="C52">
        <v>49</v>
      </c>
      <c r="D52" t="s">
        <v>406</v>
      </c>
      <c r="E52">
        <v>363</v>
      </c>
      <c r="F52" t="str">
        <f t="shared" si="0"/>
        <v>Medium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4019663</v>
      </c>
      <c r="L52" s="178">
        <v>686943</v>
      </c>
    </row>
    <row r="53" spans="1:12" x14ac:dyDescent="0.35">
      <c r="A53" t="s">
        <v>46</v>
      </c>
      <c r="B53" s="175">
        <v>44240</v>
      </c>
      <c r="C53">
        <v>49</v>
      </c>
      <c r="D53" t="s">
        <v>407</v>
      </c>
      <c r="E53">
        <v>22</v>
      </c>
      <c r="F53" t="str">
        <f t="shared" si="0"/>
        <v>Large C&amp;I</v>
      </c>
      <c r="G53">
        <f t="shared" si="1"/>
        <v>5</v>
      </c>
      <c r="H53" t="str">
        <f t="shared" si="2"/>
        <v>E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44240</v>
      </c>
      <c r="C54">
        <v>49</v>
      </c>
      <c r="D54" t="s">
        <v>409</v>
      </c>
      <c r="E54">
        <v>26482</v>
      </c>
      <c r="F54" t="str">
        <f t="shared" si="0"/>
        <v>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4724246</v>
      </c>
      <c r="L54" s="178">
        <v>2093815</v>
      </c>
    </row>
    <row r="55" spans="1:12" x14ac:dyDescent="0.35">
      <c r="A55" t="s">
        <v>46</v>
      </c>
      <c r="B55" s="175">
        <v>44240</v>
      </c>
      <c r="C55">
        <v>49</v>
      </c>
      <c r="D55" t="s">
        <v>410</v>
      </c>
      <c r="E55">
        <v>4645</v>
      </c>
      <c r="F55" t="str">
        <f t="shared" si="0"/>
        <v>Low Income Residential</v>
      </c>
      <c r="G55">
        <f t="shared" si="1"/>
        <v>5</v>
      </c>
      <c r="H55" t="str">
        <f t="shared" si="2"/>
        <v>G</v>
      </c>
      <c r="J55" s="179" t="s">
        <v>31</v>
      </c>
      <c r="K55" s="178">
        <v>15223581</v>
      </c>
      <c r="L55" s="178">
        <v>6196238</v>
      </c>
    </row>
    <row r="56" spans="1:12" x14ac:dyDescent="0.35">
      <c r="A56" t="s">
        <v>46</v>
      </c>
      <c r="B56" s="175">
        <v>44240</v>
      </c>
      <c r="C56">
        <v>49</v>
      </c>
      <c r="D56" t="s">
        <v>411</v>
      </c>
      <c r="E56">
        <v>1018</v>
      </c>
      <c r="F56" t="str">
        <f t="shared" si="0"/>
        <v>Small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5243159</v>
      </c>
      <c r="L56" s="178">
        <v>2005683</v>
      </c>
    </row>
    <row r="57" spans="1:12" x14ac:dyDescent="0.35">
      <c r="A57" t="s">
        <v>46</v>
      </c>
      <c r="B57" s="175">
        <v>44240</v>
      </c>
      <c r="C57">
        <v>49</v>
      </c>
      <c r="D57" t="s">
        <v>412</v>
      </c>
      <c r="E57">
        <v>196</v>
      </c>
      <c r="F57" t="str">
        <f t="shared" si="0"/>
        <v>Medium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67918387</v>
      </c>
      <c r="L57" s="178">
        <v>34182096</v>
      </c>
    </row>
    <row r="58" spans="1:12" x14ac:dyDescent="0.35">
      <c r="A58" t="s">
        <v>46</v>
      </c>
      <c r="B58" s="175">
        <v>44240</v>
      </c>
      <c r="C58">
        <v>49</v>
      </c>
      <c r="D58" t="s">
        <v>413</v>
      </c>
      <c r="E58">
        <v>28</v>
      </c>
      <c r="F58" t="str">
        <f t="shared" si="0"/>
        <v>Large C&amp;I</v>
      </c>
      <c r="G58">
        <f t="shared" si="1"/>
        <v>5</v>
      </c>
      <c r="H58" t="str">
        <f t="shared" si="2"/>
        <v>G</v>
      </c>
      <c r="J58" s="179" t="s">
        <v>32</v>
      </c>
      <c r="K58" s="178">
        <v>7081089</v>
      </c>
      <c r="L58" s="178">
        <v>1772155</v>
      </c>
    </row>
    <row r="59" spans="1:12" x14ac:dyDescent="0.35">
      <c r="A59" t="s">
        <v>47</v>
      </c>
      <c r="B59" s="175">
        <v>44240</v>
      </c>
      <c r="C59">
        <v>49</v>
      </c>
      <c r="D59" t="s">
        <v>403</v>
      </c>
      <c r="E59">
        <v>11400916</v>
      </c>
      <c r="F59" t="str">
        <f t="shared" si="0"/>
        <v>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44240</v>
      </c>
      <c r="C60">
        <v>49</v>
      </c>
      <c r="D60" t="s">
        <v>404</v>
      </c>
      <c r="E60">
        <v>1530710</v>
      </c>
      <c r="F60" t="str">
        <f t="shared" si="0"/>
        <v>Low Income Residential</v>
      </c>
      <c r="G60">
        <f t="shared" si="1"/>
        <v>6</v>
      </c>
      <c r="H60" t="str">
        <f t="shared" si="2"/>
        <v>E</v>
      </c>
      <c r="J60" s="179" t="s">
        <v>34</v>
      </c>
      <c r="K60" s="178">
        <v>12873994</v>
      </c>
      <c r="L60" s="178">
        <v>4753002</v>
      </c>
    </row>
    <row r="61" spans="1:12" x14ac:dyDescent="0.35">
      <c r="A61" t="s">
        <v>47</v>
      </c>
      <c r="B61" s="175">
        <v>44240</v>
      </c>
      <c r="C61">
        <v>49</v>
      </c>
      <c r="D61" t="s">
        <v>405</v>
      </c>
      <c r="E61">
        <v>2139809</v>
      </c>
      <c r="F61" t="str">
        <f t="shared" si="0"/>
        <v>Small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1490174</v>
      </c>
      <c r="L61" s="178">
        <v>1069090</v>
      </c>
    </row>
    <row r="62" spans="1:12" x14ac:dyDescent="0.35">
      <c r="A62" t="s">
        <v>47</v>
      </c>
      <c r="B62" s="175">
        <v>44240</v>
      </c>
      <c r="C62">
        <v>49</v>
      </c>
      <c r="D62" t="s">
        <v>406</v>
      </c>
      <c r="E62">
        <v>2620701</v>
      </c>
      <c r="F62" t="str">
        <f t="shared" si="0"/>
        <v>Medium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10559590</v>
      </c>
      <c r="L62" s="178">
        <v>4037449</v>
      </c>
    </row>
    <row r="63" spans="1:12" x14ac:dyDescent="0.35">
      <c r="A63" t="s">
        <v>47</v>
      </c>
      <c r="B63" s="175">
        <v>44240</v>
      </c>
      <c r="C63">
        <v>49</v>
      </c>
      <c r="D63" t="s">
        <v>407</v>
      </c>
      <c r="E63">
        <v>3352099</v>
      </c>
      <c r="F63" t="str">
        <f t="shared" si="0"/>
        <v>Large C&amp;I</v>
      </c>
      <c r="G63">
        <f t="shared" si="1"/>
        <v>6</v>
      </c>
      <c r="H63" t="str">
        <f t="shared" si="2"/>
        <v>E</v>
      </c>
      <c r="J63" s="179" t="s">
        <v>30</v>
      </c>
      <c r="K63" s="178">
        <v>27280256</v>
      </c>
      <c r="L63" s="178">
        <v>20731802</v>
      </c>
    </row>
    <row r="64" spans="1:12" x14ac:dyDescent="0.35">
      <c r="A64" t="s">
        <v>47</v>
      </c>
      <c r="B64" s="175">
        <v>44240</v>
      </c>
      <c r="C64">
        <v>49</v>
      </c>
      <c r="D64" t="s">
        <v>408</v>
      </c>
      <c r="E64">
        <v>17429</v>
      </c>
      <c r="F64" t="str">
        <f t="shared" si="0"/>
        <v>OTHER</v>
      </c>
      <c r="G64">
        <f t="shared" si="1"/>
        <v>6</v>
      </c>
      <c r="H64" t="str">
        <f t="shared" si="2"/>
        <v>E</v>
      </c>
      <c r="J64" s="179" t="s">
        <v>32</v>
      </c>
      <c r="K64" s="178">
        <v>5834964</v>
      </c>
      <c r="L64" s="178">
        <v>3164771</v>
      </c>
    </row>
    <row r="65" spans="1:12" x14ac:dyDescent="0.35">
      <c r="A65" t="s">
        <v>47</v>
      </c>
      <c r="B65" s="175">
        <v>44240</v>
      </c>
      <c r="C65">
        <v>49</v>
      </c>
      <c r="D65" t="s">
        <v>409</v>
      </c>
      <c r="E65">
        <v>7658874</v>
      </c>
      <c r="F65" t="str">
        <f t="shared" si="0"/>
        <v>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44240</v>
      </c>
      <c r="C66">
        <v>49</v>
      </c>
      <c r="D66" t="s">
        <v>410</v>
      </c>
      <c r="E66">
        <v>981936</v>
      </c>
      <c r="F66" t="str">
        <f t="shared" si="0"/>
        <v>Low Income Residential</v>
      </c>
      <c r="G66">
        <f t="shared" si="1"/>
        <v>6</v>
      </c>
      <c r="H66" t="str">
        <f t="shared" si="2"/>
        <v>G</v>
      </c>
      <c r="J66" s="179" t="s">
        <v>34</v>
      </c>
      <c r="K66" s="178">
        <v>9117613</v>
      </c>
      <c r="L66" s="178">
        <v>1898343</v>
      </c>
    </row>
    <row r="67" spans="1:12" x14ac:dyDescent="0.35">
      <c r="A67" t="s">
        <v>47</v>
      </c>
      <c r="B67" s="175">
        <v>44240</v>
      </c>
      <c r="C67">
        <v>49</v>
      </c>
      <c r="D67" t="s">
        <v>411</v>
      </c>
      <c r="E67">
        <v>870232</v>
      </c>
      <c r="F67" t="str">
        <f t="shared" ref="F67:F130" si="3">TRIM(MID(D67,4,50))</f>
        <v>Small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1266320</v>
      </c>
      <c r="L67" s="178">
        <v>597786</v>
      </c>
    </row>
    <row r="68" spans="1:12" x14ac:dyDescent="0.35">
      <c r="A68" t="s">
        <v>47</v>
      </c>
      <c r="B68" s="175">
        <v>44240</v>
      </c>
      <c r="C68">
        <v>49</v>
      </c>
      <c r="D68" t="s">
        <v>412</v>
      </c>
      <c r="E68">
        <v>987609</v>
      </c>
      <c r="F68" t="str">
        <f t="shared" si="3"/>
        <v>Medium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7865792</v>
      </c>
      <c r="L68" s="178">
        <v>3239364</v>
      </c>
    </row>
    <row r="69" spans="1:12" x14ac:dyDescent="0.35">
      <c r="A69" t="s">
        <v>47</v>
      </c>
      <c r="B69" s="175">
        <v>44240</v>
      </c>
      <c r="C69">
        <v>49</v>
      </c>
      <c r="D69" t="s">
        <v>413</v>
      </c>
      <c r="E69">
        <v>1392100</v>
      </c>
      <c r="F69" t="str">
        <f t="shared" si="3"/>
        <v>Large C&amp;I</v>
      </c>
      <c r="G69">
        <f t="shared" si="4"/>
        <v>6</v>
      </c>
      <c r="H69" t="str">
        <f t="shared" si="5"/>
        <v>G</v>
      </c>
      <c r="J69" s="179" t="s">
        <v>30</v>
      </c>
      <c r="K69" s="178">
        <v>26436238</v>
      </c>
      <c r="L69" s="178">
        <v>16971940</v>
      </c>
    </row>
    <row r="70" spans="1:12" x14ac:dyDescent="0.35">
      <c r="A70" t="s">
        <v>47</v>
      </c>
      <c r="B70" s="175">
        <v>44240</v>
      </c>
      <c r="C70">
        <v>49</v>
      </c>
      <c r="D70" t="s">
        <v>414</v>
      </c>
      <c r="E70">
        <v>1753</v>
      </c>
      <c r="F70" t="str">
        <f t="shared" si="3"/>
        <v>OTHER</v>
      </c>
      <c r="G70">
        <f t="shared" si="4"/>
        <v>6</v>
      </c>
      <c r="H70" t="str">
        <f t="shared" si="5"/>
        <v>G</v>
      </c>
      <c r="J70" s="179" t="s">
        <v>32</v>
      </c>
      <c r="K70" s="178">
        <v>4887974</v>
      </c>
      <c r="L70" s="178">
        <v>2528568</v>
      </c>
    </row>
    <row r="71" spans="1:12" x14ac:dyDescent="0.35">
      <c r="A71" t="s">
        <v>48</v>
      </c>
      <c r="B71" s="175">
        <v>44240</v>
      </c>
      <c r="C71">
        <v>49</v>
      </c>
      <c r="D71" t="s">
        <v>403</v>
      </c>
      <c r="E71">
        <v>7230191</v>
      </c>
      <c r="F71" t="str">
        <f t="shared" si="3"/>
        <v>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44240</v>
      </c>
      <c r="C72">
        <v>49</v>
      </c>
      <c r="D72" t="s">
        <v>404</v>
      </c>
      <c r="E72">
        <v>1189020</v>
      </c>
      <c r="F72" t="str">
        <f t="shared" si="3"/>
        <v>Low Income Residential</v>
      </c>
      <c r="G72">
        <f t="shared" si="4"/>
        <v>7</v>
      </c>
      <c r="H72" t="str">
        <f t="shared" si="5"/>
        <v>E</v>
      </c>
      <c r="J72" s="179" t="s">
        <v>34</v>
      </c>
      <c r="K72" s="178">
        <v>768</v>
      </c>
      <c r="L72" s="178">
        <v>399</v>
      </c>
    </row>
    <row r="73" spans="1:12" x14ac:dyDescent="0.35">
      <c r="A73" t="s">
        <v>48</v>
      </c>
      <c r="B73" s="175">
        <v>44240</v>
      </c>
      <c r="C73">
        <v>49</v>
      </c>
      <c r="D73" t="s">
        <v>405</v>
      </c>
      <c r="E73">
        <v>921617</v>
      </c>
      <c r="F73" t="str">
        <f t="shared" si="3"/>
        <v>Small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14471</v>
      </c>
      <c r="L73" s="178">
        <v>9216</v>
      </c>
    </row>
    <row r="74" spans="1:12" x14ac:dyDescent="0.35">
      <c r="A74" t="s">
        <v>48</v>
      </c>
      <c r="B74" s="175">
        <v>44240</v>
      </c>
      <c r="C74">
        <v>49</v>
      </c>
      <c r="D74" t="s">
        <v>406</v>
      </c>
      <c r="E74">
        <v>779723</v>
      </c>
      <c r="F74" t="str">
        <f t="shared" si="3"/>
        <v>Medium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4969</v>
      </c>
      <c r="L74" s="178">
        <v>2737</v>
      </c>
    </row>
    <row r="75" spans="1:12" x14ac:dyDescent="0.35">
      <c r="A75" t="s">
        <v>48</v>
      </c>
      <c r="B75" s="175">
        <v>44240</v>
      </c>
      <c r="C75">
        <v>49</v>
      </c>
      <c r="D75" t="s">
        <v>407</v>
      </c>
      <c r="E75">
        <v>784931</v>
      </c>
      <c r="F75" t="str">
        <f t="shared" si="3"/>
        <v>Large C&amp;I</v>
      </c>
      <c r="G75">
        <f t="shared" si="4"/>
        <v>7</v>
      </c>
      <c r="H75" t="str">
        <f t="shared" si="5"/>
        <v>E</v>
      </c>
      <c r="J75" s="179" t="s">
        <v>30</v>
      </c>
      <c r="K75" s="178">
        <v>179916</v>
      </c>
      <c r="L75" s="178">
        <v>96313</v>
      </c>
    </row>
    <row r="76" spans="1:12" x14ac:dyDescent="0.35">
      <c r="A76" t="s">
        <v>48</v>
      </c>
      <c r="B76" s="175">
        <v>44240</v>
      </c>
      <c r="C76">
        <v>49</v>
      </c>
      <c r="D76" t="s">
        <v>408</v>
      </c>
      <c r="E76">
        <v>0</v>
      </c>
      <c r="F76" t="str">
        <f t="shared" si="3"/>
        <v>OTHER</v>
      </c>
      <c r="G76">
        <f t="shared" si="4"/>
        <v>7</v>
      </c>
      <c r="H76" t="str">
        <f t="shared" si="5"/>
        <v>E</v>
      </c>
      <c r="J76" s="179" t="s">
        <v>32</v>
      </c>
      <c r="K76" s="178">
        <v>24210</v>
      </c>
      <c r="L76" s="178">
        <v>8993</v>
      </c>
    </row>
    <row r="77" spans="1:12" x14ac:dyDescent="0.35">
      <c r="A77" t="s">
        <v>48</v>
      </c>
      <c r="B77" s="175">
        <v>44240</v>
      </c>
      <c r="C77">
        <v>49</v>
      </c>
      <c r="D77" t="s">
        <v>409</v>
      </c>
      <c r="E77">
        <v>3420456</v>
      </c>
      <c r="F77" t="str">
        <f t="shared" si="3"/>
        <v>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44240</v>
      </c>
      <c r="C78">
        <v>49</v>
      </c>
      <c r="D78" t="s">
        <v>410</v>
      </c>
      <c r="E78">
        <v>520110</v>
      </c>
      <c r="F78" t="str">
        <f t="shared" si="3"/>
        <v>Low Income Residential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2</v>
      </c>
    </row>
    <row r="79" spans="1:12" x14ac:dyDescent="0.35">
      <c r="A79" t="s">
        <v>48</v>
      </c>
      <c r="B79" s="175">
        <v>44240</v>
      </c>
      <c r="C79">
        <v>49</v>
      </c>
      <c r="D79" t="s">
        <v>411</v>
      </c>
      <c r="E79">
        <v>214981</v>
      </c>
      <c r="F79" t="str">
        <f t="shared" si="3"/>
        <v>Small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1683</v>
      </c>
      <c r="L79" s="178">
        <v>581</v>
      </c>
    </row>
    <row r="80" spans="1:12" x14ac:dyDescent="0.35">
      <c r="A80" t="s">
        <v>48</v>
      </c>
      <c r="B80" s="175">
        <v>44240</v>
      </c>
      <c r="C80">
        <v>49</v>
      </c>
      <c r="D80" t="s">
        <v>412</v>
      </c>
      <c r="E80">
        <v>250827</v>
      </c>
      <c r="F80" t="str">
        <f t="shared" si="3"/>
        <v>Medium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99</v>
      </c>
      <c r="L80" s="178">
        <v>40</v>
      </c>
    </row>
    <row r="81" spans="1:12" x14ac:dyDescent="0.35">
      <c r="A81" t="s">
        <v>48</v>
      </c>
      <c r="B81" s="175">
        <v>44240</v>
      </c>
      <c r="C81">
        <v>49</v>
      </c>
      <c r="D81" t="s">
        <v>413</v>
      </c>
      <c r="E81">
        <v>243831</v>
      </c>
      <c r="F81" t="str">
        <f t="shared" si="3"/>
        <v>Large C&amp;I</v>
      </c>
      <c r="G81">
        <f t="shared" si="4"/>
        <v>7</v>
      </c>
      <c r="H81" t="str">
        <f t="shared" si="5"/>
        <v>G</v>
      </c>
      <c r="J81" s="179" t="s">
        <v>30</v>
      </c>
      <c r="K81" s="178">
        <v>7064</v>
      </c>
      <c r="L81" s="178">
        <v>3613</v>
      </c>
    </row>
    <row r="82" spans="1:12" x14ac:dyDescent="0.35">
      <c r="A82" t="s">
        <v>48</v>
      </c>
      <c r="B82" s="175">
        <v>44240</v>
      </c>
      <c r="C82">
        <v>49</v>
      </c>
      <c r="D82" t="s">
        <v>414</v>
      </c>
      <c r="E82">
        <v>0</v>
      </c>
      <c r="F82" t="str">
        <f t="shared" si="3"/>
        <v>OTHER</v>
      </c>
      <c r="G82">
        <f t="shared" si="4"/>
        <v>7</v>
      </c>
      <c r="H82" t="str">
        <f t="shared" si="5"/>
        <v>G</v>
      </c>
      <c r="J82" s="179" t="s">
        <v>32</v>
      </c>
      <c r="K82" s="178">
        <v>425</v>
      </c>
      <c r="L82" s="178">
        <v>136</v>
      </c>
    </row>
    <row r="83" spans="1:12" x14ac:dyDescent="0.35">
      <c r="A83" t="s">
        <v>49</v>
      </c>
      <c r="B83" s="175">
        <v>44240</v>
      </c>
      <c r="C83">
        <v>49</v>
      </c>
      <c r="D83" t="s">
        <v>403</v>
      </c>
      <c r="E83">
        <v>49287280</v>
      </c>
      <c r="F83" t="str">
        <f t="shared" si="3"/>
        <v>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44240</v>
      </c>
      <c r="C84">
        <v>49</v>
      </c>
      <c r="D84" t="s">
        <v>404</v>
      </c>
      <c r="E84">
        <v>12503851</v>
      </c>
      <c r="F84" t="str">
        <f t="shared" si="3"/>
        <v>Low Income Residential</v>
      </c>
      <c r="G84">
        <f t="shared" si="4"/>
        <v>8</v>
      </c>
      <c r="H84" t="str">
        <f t="shared" si="5"/>
        <v>E</v>
      </c>
      <c r="J84" s="179" t="s">
        <v>31</v>
      </c>
      <c r="K84" s="178">
        <v>915</v>
      </c>
      <c r="L84" s="178">
        <v>274</v>
      </c>
    </row>
    <row r="85" spans="1:12" x14ac:dyDescent="0.35">
      <c r="A85" t="s">
        <v>49</v>
      </c>
      <c r="B85" s="175">
        <v>44240</v>
      </c>
      <c r="C85">
        <v>49</v>
      </c>
      <c r="D85" t="s">
        <v>405</v>
      </c>
      <c r="E85">
        <v>4019663</v>
      </c>
      <c r="F85" t="str">
        <f t="shared" si="3"/>
        <v>Small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108</v>
      </c>
      <c r="L85" s="178">
        <v>82</v>
      </c>
    </row>
    <row r="86" spans="1:12" x14ac:dyDescent="0.35">
      <c r="A86" t="s">
        <v>49</v>
      </c>
      <c r="B86" s="175">
        <v>44240</v>
      </c>
      <c r="C86">
        <v>49</v>
      </c>
      <c r="D86" t="s">
        <v>406</v>
      </c>
      <c r="E86">
        <v>1842734</v>
      </c>
      <c r="F86" t="str">
        <f t="shared" si="3"/>
        <v>Medium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44240</v>
      </c>
      <c r="C87">
        <v>49</v>
      </c>
      <c r="D87" t="s">
        <v>407</v>
      </c>
      <c r="E87">
        <v>587216</v>
      </c>
      <c r="F87" t="str">
        <f t="shared" si="3"/>
        <v>Large C&amp;I</v>
      </c>
      <c r="G87">
        <f t="shared" si="4"/>
        <v>8</v>
      </c>
      <c r="H87" t="str">
        <f t="shared" si="5"/>
        <v>E</v>
      </c>
      <c r="J87" s="179" t="s">
        <v>34</v>
      </c>
      <c r="K87" s="178">
        <v>18142983</v>
      </c>
      <c r="L87" s="178">
        <v>5683266</v>
      </c>
    </row>
    <row r="88" spans="1:12" x14ac:dyDescent="0.35">
      <c r="A88" t="s">
        <v>49</v>
      </c>
      <c r="B88" s="175">
        <v>44240</v>
      </c>
      <c r="C88">
        <v>49</v>
      </c>
      <c r="D88" t="s">
        <v>408</v>
      </c>
      <c r="E88">
        <v>0</v>
      </c>
      <c r="F88" t="str">
        <f t="shared" si="3"/>
        <v>OTHER</v>
      </c>
      <c r="G88">
        <f t="shared" si="4"/>
        <v>8</v>
      </c>
      <c r="H88" t="str">
        <f t="shared" si="5"/>
        <v>E</v>
      </c>
      <c r="J88" s="179" t="s">
        <v>31</v>
      </c>
      <c r="K88" s="178">
        <v>2608777</v>
      </c>
      <c r="L88" s="178">
        <v>1703634</v>
      </c>
    </row>
    <row r="89" spans="1:12" x14ac:dyDescent="0.35">
      <c r="A89" t="s">
        <v>49</v>
      </c>
      <c r="B89" s="175">
        <v>44240</v>
      </c>
      <c r="C89">
        <v>49</v>
      </c>
      <c r="D89" t="s">
        <v>409</v>
      </c>
      <c r="E89">
        <v>23102766</v>
      </c>
      <c r="F89" t="str">
        <f t="shared" si="3"/>
        <v>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14802138</v>
      </c>
      <c r="L89" s="178">
        <v>6250197</v>
      </c>
    </row>
    <row r="90" spans="1:12" x14ac:dyDescent="0.35">
      <c r="A90" t="s">
        <v>49</v>
      </c>
      <c r="B90" s="175">
        <v>44240</v>
      </c>
      <c r="C90">
        <v>49</v>
      </c>
      <c r="D90" t="s">
        <v>410</v>
      </c>
      <c r="E90">
        <v>4694193</v>
      </c>
      <c r="F90" t="str">
        <f t="shared" si="3"/>
        <v>Low Income Residential</v>
      </c>
      <c r="G90">
        <f t="shared" si="4"/>
        <v>8</v>
      </c>
      <c r="H90" t="str">
        <f t="shared" si="5"/>
        <v>G</v>
      </c>
      <c r="J90" s="179" t="s">
        <v>30</v>
      </c>
      <c r="K90" s="178">
        <v>42252432</v>
      </c>
      <c r="L90" s="178">
        <v>32745535</v>
      </c>
    </row>
    <row r="91" spans="1:12" x14ac:dyDescent="0.35">
      <c r="A91" t="s">
        <v>49</v>
      </c>
      <c r="B91" s="175">
        <v>44240</v>
      </c>
      <c r="C91">
        <v>49</v>
      </c>
      <c r="D91" t="s">
        <v>411</v>
      </c>
      <c r="E91">
        <v>686943</v>
      </c>
      <c r="F91" t="str">
        <f t="shared" si="3"/>
        <v>Small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8636306</v>
      </c>
      <c r="L91" s="178">
        <v>4919284</v>
      </c>
    </row>
    <row r="92" spans="1:12" x14ac:dyDescent="0.35">
      <c r="A92" t="s">
        <v>49</v>
      </c>
      <c r="B92" s="175">
        <v>44240</v>
      </c>
      <c r="C92">
        <v>49</v>
      </c>
      <c r="D92" t="s">
        <v>412</v>
      </c>
      <c r="E92">
        <v>767247</v>
      </c>
      <c r="F92" t="str">
        <f t="shared" si="3"/>
        <v>Medium C&amp;I</v>
      </c>
      <c r="G92">
        <f t="shared" si="4"/>
        <v>8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49</v>
      </c>
      <c r="B93" s="175">
        <v>44240</v>
      </c>
      <c r="C93">
        <v>49</v>
      </c>
      <c r="D93" t="s">
        <v>413</v>
      </c>
      <c r="E93">
        <v>457884</v>
      </c>
      <c r="F93" t="str">
        <f t="shared" si="3"/>
        <v>Large C&amp;I</v>
      </c>
      <c r="G93">
        <f t="shared" si="4"/>
        <v>8</v>
      </c>
      <c r="H93" t="str">
        <f t="shared" si="5"/>
        <v>G</v>
      </c>
      <c r="J93" s="179" t="s">
        <v>33</v>
      </c>
      <c r="K93" s="178">
        <v>3</v>
      </c>
      <c r="L93" s="178"/>
    </row>
    <row r="94" spans="1:12" x14ac:dyDescent="0.35">
      <c r="A94" t="s">
        <v>49</v>
      </c>
      <c r="B94" s="175">
        <v>44240</v>
      </c>
      <c r="C94">
        <v>49</v>
      </c>
      <c r="D94" t="s">
        <v>414</v>
      </c>
      <c r="E94">
        <v>0</v>
      </c>
      <c r="F94" t="str">
        <f t="shared" si="3"/>
        <v>OTHER</v>
      </c>
      <c r="G94">
        <f t="shared" si="4"/>
        <v>8</v>
      </c>
      <c r="H94" t="str">
        <f t="shared" si="5"/>
        <v>G</v>
      </c>
      <c r="J94" s="179" t="s">
        <v>32</v>
      </c>
      <c r="K94" s="178">
        <v>6</v>
      </c>
      <c r="L94" s="178"/>
    </row>
    <row r="95" spans="1:12" x14ac:dyDescent="0.35">
      <c r="A95" t="s">
        <v>51</v>
      </c>
      <c r="B95" s="175">
        <v>44240</v>
      </c>
      <c r="C95">
        <v>49</v>
      </c>
      <c r="D95" t="s">
        <v>403</v>
      </c>
      <c r="E95">
        <v>67918387</v>
      </c>
      <c r="F95" t="str">
        <f t="shared" si="3"/>
        <v>Residential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44240</v>
      </c>
      <c r="C96">
        <v>49</v>
      </c>
      <c r="D96" t="s">
        <v>404</v>
      </c>
      <c r="E96">
        <v>15223581</v>
      </c>
      <c r="F96" t="str">
        <f t="shared" si="3"/>
        <v>Low Income Residential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44240</v>
      </c>
      <c r="C97">
        <v>49</v>
      </c>
      <c r="D97" t="s">
        <v>405</v>
      </c>
      <c r="E97">
        <v>7081089</v>
      </c>
      <c r="F97" t="str">
        <f t="shared" si="3"/>
        <v>Small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44240</v>
      </c>
      <c r="C98">
        <v>49</v>
      </c>
      <c r="D98" t="s">
        <v>406</v>
      </c>
      <c r="E98">
        <v>5243159</v>
      </c>
      <c r="F98" t="str">
        <f t="shared" si="3"/>
        <v>Medium C&amp;I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44240</v>
      </c>
      <c r="C99">
        <v>49</v>
      </c>
      <c r="D99" t="s">
        <v>407</v>
      </c>
      <c r="E99">
        <v>4724246</v>
      </c>
      <c r="F99" t="str">
        <f t="shared" si="3"/>
        <v>Large C&amp;I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44240</v>
      </c>
      <c r="C100">
        <v>49</v>
      </c>
      <c r="D100" t="s">
        <v>408</v>
      </c>
      <c r="E100">
        <v>17429</v>
      </c>
      <c r="F100" t="str">
        <f t="shared" si="3"/>
        <v>OTHER</v>
      </c>
      <c r="G100">
        <f t="shared" si="4"/>
        <v>9</v>
      </c>
      <c r="H100" t="str">
        <f t="shared" si="5"/>
        <v>E</v>
      </c>
    </row>
    <row r="101" spans="1:8" x14ac:dyDescent="0.35">
      <c r="A101" t="s">
        <v>51</v>
      </c>
      <c r="B101" s="175">
        <v>44240</v>
      </c>
      <c r="C101">
        <v>49</v>
      </c>
      <c r="D101" t="s">
        <v>409</v>
      </c>
      <c r="E101">
        <v>34182096</v>
      </c>
      <c r="F101" t="str">
        <f t="shared" si="3"/>
        <v>Residential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44240</v>
      </c>
      <c r="C102">
        <v>49</v>
      </c>
      <c r="D102" t="s">
        <v>410</v>
      </c>
      <c r="E102">
        <v>6196238</v>
      </c>
      <c r="F102" t="str">
        <f t="shared" si="3"/>
        <v>Low Income Residential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44240</v>
      </c>
      <c r="C103">
        <v>49</v>
      </c>
      <c r="D103" t="s">
        <v>411</v>
      </c>
      <c r="E103">
        <v>1772155</v>
      </c>
      <c r="F103" t="str">
        <f t="shared" si="3"/>
        <v>Small C&amp;I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51</v>
      </c>
      <c r="B104" s="175">
        <v>44240</v>
      </c>
      <c r="C104">
        <v>49</v>
      </c>
      <c r="D104" t="s">
        <v>412</v>
      </c>
      <c r="E104">
        <v>2005683</v>
      </c>
      <c r="F104" t="str">
        <f t="shared" si="3"/>
        <v>Medium C&amp;I</v>
      </c>
      <c r="G104">
        <f t="shared" si="4"/>
        <v>9</v>
      </c>
      <c r="H104" t="str">
        <f t="shared" si="5"/>
        <v>G</v>
      </c>
    </row>
    <row r="105" spans="1:8" x14ac:dyDescent="0.35">
      <c r="A105" t="s">
        <v>51</v>
      </c>
      <c r="B105" s="175">
        <v>44240</v>
      </c>
      <c r="C105">
        <v>49</v>
      </c>
      <c r="D105" t="s">
        <v>413</v>
      </c>
      <c r="E105">
        <v>2093815</v>
      </c>
      <c r="F105" t="str">
        <f t="shared" si="3"/>
        <v>Large C&amp;I</v>
      </c>
      <c r="G105">
        <f t="shared" si="4"/>
        <v>9</v>
      </c>
      <c r="H105" t="str">
        <f t="shared" si="5"/>
        <v>G</v>
      </c>
    </row>
    <row r="106" spans="1:8" x14ac:dyDescent="0.35">
      <c r="A106" t="s">
        <v>51</v>
      </c>
      <c r="B106" s="175">
        <v>44240</v>
      </c>
      <c r="C106">
        <v>49</v>
      </c>
      <c r="D106" t="s">
        <v>414</v>
      </c>
      <c r="E106">
        <v>1753</v>
      </c>
      <c r="F106" t="str">
        <f t="shared" si="3"/>
        <v>OTHER</v>
      </c>
      <c r="G106">
        <f t="shared" si="4"/>
        <v>9</v>
      </c>
      <c r="H106" t="str">
        <f t="shared" si="5"/>
        <v>G</v>
      </c>
    </row>
    <row r="107" spans="1:8" x14ac:dyDescent="0.35">
      <c r="A107" t="s">
        <v>54</v>
      </c>
      <c r="B107" s="175">
        <v>44240</v>
      </c>
      <c r="C107">
        <v>49</v>
      </c>
      <c r="D107" t="s">
        <v>403</v>
      </c>
      <c r="E107">
        <v>27280256</v>
      </c>
      <c r="F107" t="str">
        <f t="shared" si="3"/>
        <v>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44240</v>
      </c>
      <c r="C108">
        <v>49</v>
      </c>
      <c r="D108" t="s">
        <v>404</v>
      </c>
      <c r="E108">
        <v>1490174</v>
      </c>
      <c r="F108" t="str">
        <f t="shared" si="3"/>
        <v>Low Income Residential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44240</v>
      </c>
      <c r="C109">
        <v>49</v>
      </c>
      <c r="D109" t="s">
        <v>405</v>
      </c>
      <c r="E109">
        <v>5834964</v>
      </c>
      <c r="F109" t="str">
        <f t="shared" si="3"/>
        <v>Small C&amp;I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44240</v>
      </c>
      <c r="C110">
        <v>49</v>
      </c>
      <c r="D110" t="s">
        <v>406</v>
      </c>
      <c r="E110">
        <v>10559590</v>
      </c>
      <c r="F110" t="str">
        <f t="shared" si="3"/>
        <v>Medium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44240</v>
      </c>
      <c r="C111">
        <v>49</v>
      </c>
      <c r="D111" t="s">
        <v>407</v>
      </c>
      <c r="E111">
        <v>12873994</v>
      </c>
      <c r="F111" t="str">
        <f t="shared" si="3"/>
        <v>Large C&amp;I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44240</v>
      </c>
      <c r="C112">
        <v>49</v>
      </c>
      <c r="D112" t="s">
        <v>408</v>
      </c>
      <c r="E112">
        <v>34371</v>
      </c>
      <c r="F112" t="str">
        <f t="shared" si="3"/>
        <v>OTHER</v>
      </c>
      <c r="G112">
        <f t="shared" si="6"/>
        <v>13</v>
      </c>
      <c r="H112" t="str">
        <f t="shared" si="5"/>
        <v>E</v>
      </c>
    </row>
    <row r="113" spans="1:8" x14ac:dyDescent="0.35">
      <c r="A113" t="s">
        <v>54</v>
      </c>
      <c r="B113" s="175">
        <v>44240</v>
      </c>
      <c r="C113">
        <v>49</v>
      </c>
      <c r="D113" t="s">
        <v>409</v>
      </c>
      <c r="E113">
        <v>20731802</v>
      </c>
      <c r="F113" t="str">
        <f t="shared" si="3"/>
        <v>Residential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44240</v>
      </c>
      <c r="C114">
        <v>49</v>
      </c>
      <c r="D114" t="s">
        <v>410</v>
      </c>
      <c r="E114">
        <v>1069090</v>
      </c>
      <c r="F114" t="str">
        <f t="shared" si="3"/>
        <v>Low Income Residential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44240</v>
      </c>
      <c r="C115">
        <v>49</v>
      </c>
      <c r="D115" t="s">
        <v>411</v>
      </c>
      <c r="E115">
        <v>3164771</v>
      </c>
      <c r="F115" t="str">
        <f t="shared" si="3"/>
        <v>Small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54</v>
      </c>
      <c r="B116" s="175">
        <v>44240</v>
      </c>
      <c r="C116">
        <v>49</v>
      </c>
      <c r="D116" t="s">
        <v>412</v>
      </c>
      <c r="E116">
        <v>4037449</v>
      </c>
      <c r="F116" t="str">
        <f t="shared" si="3"/>
        <v>Medium C&amp;I</v>
      </c>
      <c r="G116">
        <f t="shared" si="6"/>
        <v>13</v>
      </c>
      <c r="H116" t="str">
        <f t="shared" si="5"/>
        <v>G</v>
      </c>
    </row>
    <row r="117" spans="1:8" x14ac:dyDescent="0.35">
      <c r="A117" t="s">
        <v>54</v>
      </c>
      <c r="B117" s="175">
        <v>44240</v>
      </c>
      <c r="C117">
        <v>49</v>
      </c>
      <c r="D117" t="s">
        <v>413</v>
      </c>
      <c r="E117">
        <v>4753002</v>
      </c>
      <c r="F117" t="str">
        <f t="shared" si="3"/>
        <v>Large C&amp;I</v>
      </c>
      <c r="G117">
        <f t="shared" si="6"/>
        <v>13</v>
      </c>
      <c r="H117" t="str">
        <f t="shared" si="5"/>
        <v>G</v>
      </c>
    </row>
    <row r="118" spans="1:8" x14ac:dyDescent="0.35">
      <c r="A118" t="s">
        <v>54</v>
      </c>
      <c r="B118" s="175">
        <v>44240</v>
      </c>
      <c r="C118">
        <v>49</v>
      </c>
      <c r="D118" t="s">
        <v>414</v>
      </c>
      <c r="E118">
        <v>1864</v>
      </c>
      <c r="F118" t="str">
        <f t="shared" si="3"/>
        <v>OTHER</v>
      </c>
      <c r="G118">
        <f t="shared" si="6"/>
        <v>13</v>
      </c>
      <c r="H118" t="str">
        <f t="shared" si="5"/>
        <v>G</v>
      </c>
    </row>
    <row r="119" spans="1:8" x14ac:dyDescent="0.35">
      <c r="A119" t="s">
        <v>55</v>
      </c>
      <c r="B119" s="175">
        <v>44240</v>
      </c>
      <c r="C119">
        <v>49</v>
      </c>
      <c r="D119" t="s">
        <v>403</v>
      </c>
      <c r="E119">
        <v>26436238</v>
      </c>
      <c r="F119" t="str">
        <f t="shared" si="3"/>
        <v>Residential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44240</v>
      </c>
      <c r="C120">
        <v>49</v>
      </c>
      <c r="D120" t="s">
        <v>404</v>
      </c>
      <c r="E120">
        <v>1266320</v>
      </c>
      <c r="F120" t="str">
        <f t="shared" si="3"/>
        <v>Low Income Residential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44240</v>
      </c>
      <c r="C121">
        <v>49</v>
      </c>
      <c r="D121" t="s">
        <v>405</v>
      </c>
      <c r="E121">
        <v>4887974</v>
      </c>
      <c r="F121" t="str">
        <f t="shared" si="3"/>
        <v>Small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44240</v>
      </c>
      <c r="C122">
        <v>49</v>
      </c>
      <c r="D122" t="s">
        <v>406</v>
      </c>
      <c r="E122">
        <v>7865792</v>
      </c>
      <c r="F122" t="str">
        <f t="shared" si="3"/>
        <v>Medium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44240</v>
      </c>
      <c r="C123">
        <v>49</v>
      </c>
      <c r="D123" t="s">
        <v>407</v>
      </c>
      <c r="E123">
        <v>9117613</v>
      </c>
      <c r="F123" t="str">
        <f t="shared" si="3"/>
        <v>Large C&amp;I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44240</v>
      </c>
      <c r="C124">
        <v>49</v>
      </c>
      <c r="D124" t="s">
        <v>408</v>
      </c>
      <c r="E124">
        <v>18750</v>
      </c>
      <c r="F124" t="str">
        <f t="shared" si="3"/>
        <v>OTHER</v>
      </c>
      <c r="G124">
        <f t="shared" si="7"/>
        <v>14</v>
      </c>
      <c r="H124" t="str">
        <f t="shared" si="5"/>
        <v>E</v>
      </c>
    </row>
    <row r="125" spans="1:8" x14ac:dyDescent="0.35">
      <c r="A125" t="s">
        <v>55</v>
      </c>
      <c r="B125" s="175">
        <v>44240</v>
      </c>
      <c r="C125">
        <v>49</v>
      </c>
      <c r="D125" t="s">
        <v>409</v>
      </c>
      <c r="E125">
        <v>16971940</v>
      </c>
      <c r="F125" t="str">
        <f t="shared" si="3"/>
        <v>Residential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44240</v>
      </c>
      <c r="C126">
        <v>49</v>
      </c>
      <c r="D126" t="s">
        <v>410</v>
      </c>
      <c r="E126">
        <v>597786</v>
      </c>
      <c r="F126" t="str">
        <f t="shared" si="3"/>
        <v>Low Income Residential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44240</v>
      </c>
      <c r="C127">
        <v>49</v>
      </c>
      <c r="D127" t="s">
        <v>411</v>
      </c>
      <c r="E127">
        <v>2528568</v>
      </c>
      <c r="F127" t="str">
        <f t="shared" si="3"/>
        <v>Small C&amp;I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55</v>
      </c>
      <c r="B128" s="175">
        <v>44240</v>
      </c>
      <c r="C128">
        <v>49</v>
      </c>
      <c r="D128" t="s">
        <v>412</v>
      </c>
      <c r="E128">
        <v>3239364</v>
      </c>
      <c r="F128" t="str">
        <f t="shared" si="3"/>
        <v>Medium C&amp;I</v>
      </c>
      <c r="G128">
        <f t="shared" si="7"/>
        <v>14</v>
      </c>
      <c r="H128" t="str">
        <f t="shared" si="5"/>
        <v>G</v>
      </c>
    </row>
    <row r="129" spans="1:8" x14ac:dyDescent="0.35">
      <c r="A129" t="s">
        <v>55</v>
      </c>
      <c r="B129" s="175">
        <v>44240</v>
      </c>
      <c r="C129">
        <v>49</v>
      </c>
      <c r="D129" t="s">
        <v>413</v>
      </c>
      <c r="E129">
        <v>1898343</v>
      </c>
      <c r="F129" t="str">
        <f t="shared" si="3"/>
        <v>Large C&amp;I</v>
      </c>
      <c r="G129">
        <f t="shared" si="7"/>
        <v>14</v>
      </c>
      <c r="H129" t="str">
        <f t="shared" si="5"/>
        <v>G</v>
      </c>
    </row>
    <row r="130" spans="1:8" x14ac:dyDescent="0.35">
      <c r="A130" t="s">
        <v>55</v>
      </c>
      <c r="B130" s="175">
        <v>44240</v>
      </c>
      <c r="C130">
        <v>49</v>
      </c>
      <c r="D130" t="s">
        <v>414</v>
      </c>
      <c r="E130">
        <v>13134</v>
      </c>
      <c r="F130" t="str">
        <f t="shared" si="3"/>
        <v>OTHER</v>
      </c>
      <c r="G130">
        <f t="shared" si="7"/>
        <v>14</v>
      </c>
      <c r="H130" t="str">
        <f t="shared" si="5"/>
        <v>G</v>
      </c>
    </row>
    <row r="131" spans="1:8" x14ac:dyDescent="0.35">
      <c r="A131" t="s">
        <v>56</v>
      </c>
      <c r="B131" s="175">
        <v>44240</v>
      </c>
      <c r="C131">
        <v>49</v>
      </c>
      <c r="D131" t="s">
        <v>403</v>
      </c>
      <c r="E131">
        <v>179916</v>
      </c>
      <c r="F131" t="str">
        <f t="shared" ref="F131" si="8">TRIM(MID(D131,4,50))</f>
        <v>Residential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44240</v>
      </c>
      <c r="C132">
        <v>49</v>
      </c>
      <c r="D132" t="s">
        <v>404</v>
      </c>
      <c r="E132">
        <v>14471</v>
      </c>
      <c r="F132" t="str">
        <f t="shared" ref="F132:F135" si="10">TRIM(MID(D132,4,50))</f>
        <v>Low Income Residential</v>
      </c>
      <c r="G132">
        <f t="shared" ref="G132:G135" si="11">VALUE(TRIM(MID(A132,6,2)))</f>
        <v>15</v>
      </c>
      <c r="H132" t="str">
        <f t="shared" ref="H132:H135" si="12">LEFT(D132,1)</f>
        <v>E</v>
      </c>
    </row>
    <row r="133" spans="1:8" x14ac:dyDescent="0.35">
      <c r="A133" t="s">
        <v>56</v>
      </c>
      <c r="B133" s="175">
        <v>44240</v>
      </c>
      <c r="C133">
        <v>49</v>
      </c>
      <c r="D133" t="s">
        <v>405</v>
      </c>
      <c r="E133">
        <v>24210</v>
      </c>
      <c r="F133" t="str">
        <f t="shared" si="10"/>
        <v>Small C&amp;I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44240</v>
      </c>
      <c r="C134">
        <v>49</v>
      </c>
      <c r="D134" t="s">
        <v>406</v>
      </c>
      <c r="E134">
        <v>4969</v>
      </c>
      <c r="F134" t="str">
        <f t="shared" si="10"/>
        <v>Medium C&amp;I</v>
      </c>
      <c r="G134">
        <f t="shared" si="11"/>
        <v>15</v>
      </c>
      <c r="H134" t="str">
        <f t="shared" si="12"/>
        <v>E</v>
      </c>
    </row>
    <row r="135" spans="1:8" x14ac:dyDescent="0.35">
      <c r="A135" t="s">
        <v>56</v>
      </c>
      <c r="B135" s="175">
        <v>44240</v>
      </c>
      <c r="C135">
        <v>49</v>
      </c>
      <c r="D135" t="s">
        <v>407</v>
      </c>
      <c r="E135">
        <v>768</v>
      </c>
      <c r="F135" t="str">
        <f t="shared" si="10"/>
        <v>Large C&amp;I</v>
      </c>
      <c r="G135">
        <f t="shared" si="11"/>
        <v>15</v>
      </c>
      <c r="H135" t="str">
        <f t="shared" si="12"/>
        <v>E</v>
      </c>
    </row>
    <row r="136" spans="1:8" x14ac:dyDescent="0.35">
      <c r="A136" t="s">
        <v>56</v>
      </c>
      <c r="B136" s="175">
        <v>44240</v>
      </c>
      <c r="C136">
        <v>49</v>
      </c>
      <c r="D136" t="s">
        <v>408</v>
      </c>
      <c r="E136">
        <v>3</v>
      </c>
      <c r="F136" t="str">
        <f t="shared" ref="F136:F170" si="13">TRIM(MID(D136,4,50))</f>
        <v>OTHER</v>
      </c>
      <c r="G136">
        <f t="shared" ref="G136:G170" si="14">VALUE(TRIM(MID(A136,6,2)))</f>
        <v>15</v>
      </c>
      <c r="H136" t="str">
        <f t="shared" ref="H136:H170" si="15">LEFT(D136,1)</f>
        <v>E</v>
      </c>
    </row>
    <row r="137" spans="1:8" x14ac:dyDescent="0.35">
      <c r="A137" t="s">
        <v>56</v>
      </c>
      <c r="B137" s="175">
        <v>44240</v>
      </c>
      <c r="C137">
        <v>49</v>
      </c>
      <c r="D137" t="s">
        <v>409</v>
      </c>
      <c r="E137">
        <v>96313</v>
      </c>
      <c r="F137" t="str">
        <f t="shared" si="13"/>
        <v>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44240</v>
      </c>
      <c r="C138">
        <v>49</v>
      </c>
      <c r="D138" t="s">
        <v>410</v>
      </c>
      <c r="E138">
        <v>9216</v>
      </c>
      <c r="F138" t="str">
        <f t="shared" si="13"/>
        <v>Low Income Residential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44240</v>
      </c>
      <c r="C139">
        <v>49</v>
      </c>
      <c r="D139" t="s">
        <v>411</v>
      </c>
      <c r="E139">
        <v>8993</v>
      </c>
      <c r="F139" t="str">
        <f t="shared" si="13"/>
        <v>Small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56</v>
      </c>
      <c r="B140" s="175">
        <v>44240</v>
      </c>
      <c r="C140">
        <v>49</v>
      </c>
      <c r="D140" t="s">
        <v>412</v>
      </c>
      <c r="E140">
        <v>2737</v>
      </c>
      <c r="F140" t="str">
        <f t="shared" si="13"/>
        <v>Medium C&amp;I</v>
      </c>
      <c r="G140">
        <f t="shared" si="14"/>
        <v>15</v>
      </c>
      <c r="H140" t="str">
        <f t="shared" si="15"/>
        <v>G</v>
      </c>
    </row>
    <row r="141" spans="1:8" x14ac:dyDescent="0.35">
      <c r="A141" t="s">
        <v>56</v>
      </c>
      <c r="B141" s="175">
        <v>44240</v>
      </c>
      <c r="C141">
        <v>49</v>
      </c>
      <c r="D141" t="s">
        <v>413</v>
      </c>
      <c r="E141">
        <v>399</v>
      </c>
      <c r="F141" t="str">
        <f t="shared" si="13"/>
        <v>Large C&amp;I</v>
      </c>
      <c r="G141">
        <f t="shared" si="14"/>
        <v>15</v>
      </c>
      <c r="H141" t="str">
        <f t="shared" si="15"/>
        <v>G</v>
      </c>
    </row>
    <row r="142" spans="1:8" x14ac:dyDescent="0.35">
      <c r="A142" t="s">
        <v>56</v>
      </c>
      <c r="B142" s="175">
        <v>44240</v>
      </c>
      <c r="C142">
        <v>49</v>
      </c>
      <c r="D142" t="s">
        <v>414</v>
      </c>
      <c r="E142">
        <v>4</v>
      </c>
      <c r="F142" t="str">
        <f t="shared" si="13"/>
        <v>OTHER</v>
      </c>
      <c r="G142">
        <f t="shared" si="14"/>
        <v>15</v>
      </c>
      <c r="H142" t="str">
        <f t="shared" si="15"/>
        <v>G</v>
      </c>
    </row>
    <row r="143" spans="1:8" x14ac:dyDescent="0.35">
      <c r="A143" t="s">
        <v>61</v>
      </c>
      <c r="B143" s="175">
        <v>44240</v>
      </c>
      <c r="C143">
        <v>49</v>
      </c>
      <c r="D143" t="s">
        <v>403</v>
      </c>
      <c r="E143">
        <v>108</v>
      </c>
      <c r="F143" t="str">
        <f t="shared" si="13"/>
        <v>Residential</v>
      </c>
      <c r="G143">
        <f t="shared" si="14"/>
        <v>17</v>
      </c>
      <c r="H143" t="str">
        <f t="shared" si="15"/>
        <v>E</v>
      </c>
    </row>
    <row r="144" spans="1:8" x14ac:dyDescent="0.35">
      <c r="A144" t="s">
        <v>61</v>
      </c>
      <c r="B144" s="175">
        <v>44240</v>
      </c>
      <c r="C144">
        <v>49</v>
      </c>
      <c r="D144" t="s">
        <v>404</v>
      </c>
      <c r="E144">
        <v>915</v>
      </c>
      <c r="F144" t="str">
        <f t="shared" si="13"/>
        <v>Low Income Residential</v>
      </c>
      <c r="G144">
        <f t="shared" si="14"/>
        <v>17</v>
      </c>
      <c r="H144" t="str">
        <f t="shared" si="15"/>
        <v>E</v>
      </c>
    </row>
    <row r="145" spans="1:8" x14ac:dyDescent="0.35">
      <c r="A145" t="s">
        <v>61</v>
      </c>
      <c r="B145" s="175">
        <v>44240</v>
      </c>
      <c r="C145">
        <v>49</v>
      </c>
      <c r="D145" t="s">
        <v>409</v>
      </c>
      <c r="E145">
        <v>82</v>
      </c>
      <c r="F145" t="str">
        <f t="shared" si="13"/>
        <v>Residential</v>
      </c>
      <c r="G145">
        <f t="shared" si="14"/>
        <v>17</v>
      </c>
      <c r="H145" t="str">
        <f t="shared" si="15"/>
        <v>G</v>
      </c>
    </row>
    <row r="146" spans="1:8" x14ac:dyDescent="0.35">
      <c r="A146" t="s">
        <v>61</v>
      </c>
      <c r="B146" s="175">
        <v>44240</v>
      </c>
      <c r="C146">
        <v>49</v>
      </c>
      <c r="D146" t="s">
        <v>410</v>
      </c>
      <c r="E146">
        <v>274</v>
      </c>
      <c r="F146" t="str">
        <f t="shared" si="13"/>
        <v>Low Income Residential</v>
      </c>
      <c r="G146">
        <f t="shared" si="14"/>
        <v>17</v>
      </c>
      <c r="H146" t="str">
        <f t="shared" si="15"/>
        <v>G</v>
      </c>
    </row>
    <row r="147" spans="1:8" x14ac:dyDescent="0.35">
      <c r="A147" t="s">
        <v>62</v>
      </c>
      <c r="B147" s="175">
        <v>44240</v>
      </c>
      <c r="C147">
        <v>49</v>
      </c>
      <c r="D147" t="s">
        <v>405</v>
      </c>
      <c r="E147">
        <v>6</v>
      </c>
      <c r="F147" t="str">
        <f t="shared" si="13"/>
        <v>Small C&amp;I</v>
      </c>
      <c r="G147">
        <f t="shared" si="14"/>
        <v>18</v>
      </c>
      <c r="H147" t="str">
        <f t="shared" si="15"/>
        <v>E</v>
      </c>
    </row>
    <row r="148" spans="1:8" x14ac:dyDescent="0.35">
      <c r="A148" t="s">
        <v>62</v>
      </c>
      <c r="B148" s="175">
        <v>44240</v>
      </c>
      <c r="C148">
        <v>49</v>
      </c>
      <c r="D148" t="s">
        <v>406</v>
      </c>
      <c r="E148">
        <v>3</v>
      </c>
      <c r="F148" t="str">
        <f t="shared" si="13"/>
        <v>Medium C&amp;I</v>
      </c>
      <c r="G148">
        <f t="shared" si="14"/>
        <v>18</v>
      </c>
      <c r="H148" t="str">
        <f t="shared" si="15"/>
        <v>E</v>
      </c>
    </row>
    <row r="149" spans="1:8" x14ac:dyDescent="0.35">
      <c r="A149" t="s">
        <v>63</v>
      </c>
      <c r="B149" s="175">
        <v>44240</v>
      </c>
      <c r="C149">
        <v>49</v>
      </c>
      <c r="D149" t="s">
        <v>403</v>
      </c>
      <c r="E149">
        <v>7064</v>
      </c>
      <c r="F149" t="str">
        <f t="shared" si="13"/>
        <v>Residential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63</v>
      </c>
      <c r="B150" s="175">
        <v>44240</v>
      </c>
      <c r="C150">
        <v>49</v>
      </c>
      <c r="D150" t="s">
        <v>404</v>
      </c>
      <c r="E150">
        <v>1683</v>
      </c>
      <c r="F150" t="str">
        <f t="shared" si="13"/>
        <v>Low Income Residential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63</v>
      </c>
      <c r="B151" s="175">
        <v>44240</v>
      </c>
      <c r="C151">
        <v>49</v>
      </c>
      <c r="D151" t="s">
        <v>405</v>
      </c>
      <c r="E151">
        <v>425</v>
      </c>
      <c r="F151" t="str">
        <f t="shared" si="13"/>
        <v>Small C&amp;I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63</v>
      </c>
      <c r="B152" s="175">
        <v>44240</v>
      </c>
      <c r="C152">
        <v>49</v>
      </c>
      <c r="D152" t="s">
        <v>406</v>
      </c>
      <c r="E152">
        <v>99</v>
      </c>
      <c r="F152" t="str">
        <f t="shared" si="13"/>
        <v>Medium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63</v>
      </c>
      <c r="B153" s="175">
        <v>44240</v>
      </c>
      <c r="C153">
        <v>49</v>
      </c>
      <c r="D153" t="s">
        <v>407</v>
      </c>
      <c r="E153">
        <v>3</v>
      </c>
      <c r="F153" t="str">
        <f t="shared" si="13"/>
        <v>Large C&amp;I</v>
      </c>
      <c r="G153">
        <f t="shared" si="14"/>
        <v>19</v>
      </c>
      <c r="H153" t="str">
        <f t="shared" si="15"/>
        <v>E</v>
      </c>
    </row>
    <row r="154" spans="1:8" x14ac:dyDescent="0.35">
      <c r="A154" t="s">
        <v>63</v>
      </c>
      <c r="B154" s="175">
        <v>44240</v>
      </c>
      <c r="C154">
        <v>49</v>
      </c>
      <c r="D154" t="s">
        <v>409</v>
      </c>
      <c r="E154">
        <v>3613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63</v>
      </c>
      <c r="B155" s="175">
        <v>44240</v>
      </c>
      <c r="C155">
        <v>49</v>
      </c>
      <c r="D155" t="s">
        <v>410</v>
      </c>
      <c r="E155">
        <v>581</v>
      </c>
      <c r="F155" t="str">
        <f t="shared" si="13"/>
        <v>Low Income Residential</v>
      </c>
      <c r="G155">
        <f t="shared" si="14"/>
        <v>19</v>
      </c>
      <c r="H155" t="str">
        <f t="shared" si="15"/>
        <v>G</v>
      </c>
    </row>
    <row r="156" spans="1:8" x14ac:dyDescent="0.35">
      <c r="A156" t="s">
        <v>63</v>
      </c>
      <c r="B156" s="175">
        <v>44240</v>
      </c>
      <c r="C156">
        <v>49</v>
      </c>
      <c r="D156" t="s">
        <v>411</v>
      </c>
      <c r="E156">
        <v>136</v>
      </c>
      <c r="F156" t="str">
        <f t="shared" si="13"/>
        <v>Small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63</v>
      </c>
      <c r="B157" s="175">
        <v>44240</v>
      </c>
      <c r="C157">
        <v>49</v>
      </c>
      <c r="D157" t="s">
        <v>412</v>
      </c>
      <c r="E157">
        <v>40</v>
      </c>
      <c r="F157" t="str">
        <f t="shared" si="13"/>
        <v>Medium C&amp;I</v>
      </c>
      <c r="G157">
        <f t="shared" si="14"/>
        <v>19</v>
      </c>
      <c r="H157" t="str">
        <f t="shared" si="15"/>
        <v>G</v>
      </c>
    </row>
    <row r="158" spans="1:8" x14ac:dyDescent="0.35">
      <c r="A158" t="s">
        <v>63</v>
      </c>
      <c r="B158" s="175">
        <v>44240</v>
      </c>
      <c r="C158">
        <v>49</v>
      </c>
      <c r="D158" t="s">
        <v>413</v>
      </c>
      <c r="E158">
        <v>2</v>
      </c>
      <c r="F158" t="str">
        <f t="shared" si="13"/>
        <v>Large C&amp;I</v>
      </c>
      <c r="G158">
        <f t="shared" si="14"/>
        <v>19</v>
      </c>
      <c r="H158" t="str">
        <f t="shared" si="15"/>
        <v>G</v>
      </c>
    </row>
    <row r="159" spans="1:8" x14ac:dyDescent="0.35">
      <c r="A159" t="s">
        <v>420</v>
      </c>
      <c r="B159" s="175">
        <v>44240</v>
      </c>
      <c r="C159">
        <v>49</v>
      </c>
      <c r="D159" t="s">
        <v>403</v>
      </c>
      <c r="E159">
        <v>42252432</v>
      </c>
      <c r="F159" t="str">
        <f t="shared" si="13"/>
        <v>Residential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420</v>
      </c>
      <c r="B160" s="175">
        <v>44240</v>
      </c>
      <c r="C160">
        <v>49</v>
      </c>
      <c r="D160" t="s">
        <v>404</v>
      </c>
      <c r="E160">
        <v>2608777</v>
      </c>
      <c r="F160" t="str">
        <f t="shared" si="13"/>
        <v>Low Income Residential</v>
      </c>
      <c r="G160">
        <f t="shared" si="14"/>
        <v>20</v>
      </c>
      <c r="H160" t="str">
        <f t="shared" si="15"/>
        <v>E</v>
      </c>
    </row>
    <row r="161" spans="1:8" x14ac:dyDescent="0.35">
      <c r="A161" t="s">
        <v>420</v>
      </c>
      <c r="B161" s="175">
        <v>44240</v>
      </c>
      <c r="C161">
        <v>49</v>
      </c>
      <c r="D161" t="s">
        <v>405</v>
      </c>
      <c r="E161">
        <v>8636306</v>
      </c>
      <c r="F161" t="str">
        <f t="shared" si="13"/>
        <v>Small C&amp;I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420</v>
      </c>
      <c r="B162" s="175">
        <v>44240</v>
      </c>
      <c r="C162">
        <v>49</v>
      </c>
      <c r="D162" t="s">
        <v>406</v>
      </c>
      <c r="E162">
        <v>14802138</v>
      </c>
      <c r="F162" t="str">
        <f t="shared" si="13"/>
        <v>Medium C&amp;I</v>
      </c>
      <c r="G162">
        <f t="shared" si="14"/>
        <v>20</v>
      </c>
      <c r="H162" t="str">
        <f t="shared" si="15"/>
        <v>E</v>
      </c>
    </row>
    <row r="163" spans="1:8" x14ac:dyDescent="0.35">
      <c r="A163" t="s">
        <v>420</v>
      </c>
      <c r="B163" s="175">
        <v>44240</v>
      </c>
      <c r="C163">
        <v>49</v>
      </c>
      <c r="D163" t="s">
        <v>407</v>
      </c>
      <c r="E163">
        <v>18142983</v>
      </c>
      <c r="F163" t="str">
        <f t="shared" si="13"/>
        <v>Large C&amp;I</v>
      </c>
      <c r="G163">
        <f t="shared" si="14"/>
        <v>20</v>
      </c>
      <c r="H163" t="str">
        <f t="shared" si="15"/>
        <v>E</v>
      </c>
    </row>
    <row r="164" spans="1:8" x14ac:dyDescent="0.35">
      <c r="A164" t="s">
        <v>420</v>
      </c>
      <c r="B164" s="175">
        <v>44240</v>
      </c>
      <c r="C164">
        <v>49</v>
      </c>
      <c r="D164" t="s">
        <v>408</v>
      </c>
      <c r="E164">
        <v>34372</v>
      </c>
      <c r="F164" t="str">
        <f t="shared" si="13"/>
        <v>OTHER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420</v>
      </c>
      <c r="B165" s="175">
        <v>44240</v>
      </c>
      <c r="C165">
        <v>49</v>
      </c>
      <c r="D165" t="s">
        <v>409</v>
      </c>
      <c r="E165">
        <v>32745535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420</v>
      </c>
      <c r="B166" s="175">
        <v>44240</v>
      </c>
      <c r="C166">
        <v>49</v>
      </c>
      <c r="D166" t="s">
        <v>410</v>
      </c>
      <c r="E166">
        <v>1703634</v>
      </c>
      <c r="F166" t="str">
        <f t="shared" si="13"/>
        <v>Low Income Residential</v>
      </c>
      <c r="G166">
        <f t="shared" si="14"/>
        <v>20</v>
      </c>
      <c r="H166" t="str">
        <f t="shared" si="15"/>
        <v>G</v>
      </c>
    </row>
    <row r="167" spans="1:8" x14ac:dyDescent="0.35">
      <c r="A167" t="s">
        <v>420</v>
      </c>
      <c r="B167" s="175">
        <v>44240</v>
      </c>
      <c r="C167">
        <v>49</v>
      </c>
      <c r="D167" t="s">
        <v>411</v>
      </c>
      <c r="E167">
        <v>4919284</v>
      </c>
      <c r="F167" t="str">
        <f t="shared" si="13"/>
        <v>Small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420</v>
      </c>
      <c r="B168" s="175">
        <v>44240</v>
      </c>
      <c r="C168">
        <v>49</v>
      </c>
      <c r="D168" t="s">
        <v>412</v>
      </c>
      <c r="E168">
        <v>6250197</v>
      </c>
      <c r="F168" t="str">
        <f t="shared" si="13"/>
        <v>Medium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420</v>
      </c>
      <c r="B169" s="175">
        <v>44240</v>
      </c>
      <c r="C169">
        <v>49</v>
      </c>
      <c r="D169" t="s">
        <v>413</v>
      </c>
      <c r="E169">
        <v>5683266</v>
      </c>
      <c r="F169" t="str">
        <f t="shared" si="13"/>
        <v>Large C&amp;I</v>
      </c>
      <c r="G169">
        <f t="shared" si="14"/>
        <v>20</v>
      </c>
      <c r="H169" t="str">
        <f t="shared" si="15"/>
        <v>G</v>
      </c>
    </row>
    <row r="170" spans="1:8" x14ac:dyDescent="0.35">
      <c r="A170" t="s">
        <v>420</v>
      </c>
      <c r="B170" s="175">
        <v>44240</v>
      </c>
      <c r="C170">
        <v>49</v>
      </c>
      <c r="D170" t="s">
        <v>414</v>
      </c>
      <c r="E170">
        <v>4640</v>
      </c>
      <c r="F170" t="str">
        <f t="shared" si="13"/>
        <v>OTHER</v>
      </c>
      <c r="G170">
        <f t="shared" si="14"/>
        <v>20</v>
      </c>
      <c r="H170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I3022"/>
  <sheetViews>
    <sheetView topLeftCell="A3005" workbookViewId="0">
      <selection activeCell="C3020" sqref="C3020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5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575</v>
      </c>
      <c r="Z1" s="186"/>
      <c r="AA1" s="186"/>
      <c r="AB1" s="186"/>
      <c r="AC1" s="186"/>
      <c r="AD1" s="186"/>
      <c r="AE1" s="186"/>
    </row>
    <row r="2" spans="1:35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5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5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5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I5" t="s">
        <v>57</v>
      </c>
    </row>
    <row r="6" spans="1:35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>
        <v>12</v>
      </c>
      <c r="AI6" t="s">
        <v>57</v>
      </c>
    </row>
    <row r="7" spans="1:35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>
        <v>226743311</v>
      </c>
      <c r="AI7" s="178"/>
    </row>
    <row r="8" spans="1:35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>
        <v>15816077</v>
      </c>
      <c r="AI8" s="178"/>
    </row>
    <row r="9" spans="1:35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>
        <v>52456048</v>
      </c>
      <c r="AI9" s="178"/>
    </row>
    <row r="10" spans="1:35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>
        <v>97253092</v>
      </c>
      <c r="AI10" s="178"/>
    </row>
    <row r="11" spans="1:35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>
        <v>185371001</v>
      </c>
      <c r="AI11" s="178"/>
    </row>
    <row r="12" spans="1:35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>
        <v>4297435</v>
      </c>
      <c r="AI12" s="178"/>
    </row>
    <row r="13" spans="1:35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>
        <v>19446223.030000001</v>
      </c>
      <c r="AI13" s="178"/>
    </row>
    <row r="14" spans="1:35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>
        <v>1712959.74</v>
      </c>
      <c r="AI14" s="178"/>
    </row>
    <row r="15" spans="1:35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>
        <v>2544059.7000000002</v>
      </c>
      <c r="AI15" s="178"/>
    </row>
    <row r="16" spans="1:35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9299136.5099999979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>
        <v>5788159.8699999992</v>
      </c>
      <c r="AI16" s="178"/>
    </row>
    <row r="17" spans="1:35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>
        <v>12137075.83</v>
      </c>
      <c r="AI17" s="178"/>
    </row>
    <row r="18" spans="1:35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>
        <v>694.57</v>
      </c>
      <c r="AI18" s="178"/>
    </row>
    <row r="19" spans="1:35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1:35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5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5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5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5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5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5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5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5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5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5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5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5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77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si="33"/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3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3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3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3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3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3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3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3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3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3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3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3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3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3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3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3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3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3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3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3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3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3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3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3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3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3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3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3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3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3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3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3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3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ref="Q2178:Q2241" si="34">VLOOKUP(J2178,S:T,2,FALSE)</f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si="34"/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4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4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4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4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4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4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4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4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4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4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4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4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4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4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4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4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4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4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4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4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4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4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4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4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4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4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4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4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4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4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4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4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4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ref="Q2242:Q2305" si="35">VLOOKUP(J2242,S:T,2,FALSE)</f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si="35"/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5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5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5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5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5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5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5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5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5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5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5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5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5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5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5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5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5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5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5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5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5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5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5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5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5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5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5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5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5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5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5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5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5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ref="Q2306:Q2369" si="36">VLOOKUP(J2306,S:T,2,FALSE)</f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si="36"/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6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6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6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6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6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6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6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6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6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6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6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6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6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6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6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6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6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6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6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6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6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6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6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6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6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6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6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6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6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6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6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6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6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ref="Q2370:Q2433" si="37">VLOOKUP(J2370,S:T,2,FALSE)</f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si="37"/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7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7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7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7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7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7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7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7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7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7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7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7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7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7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7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7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7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7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7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7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7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7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7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7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7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7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7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7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7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7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7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7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7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ref="Q2434:Q2497" si="38">VLOOKUP(J2434,S:T,2,FALSE)</f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si="38"/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8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8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8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8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8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8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8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8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8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8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8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8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8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8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8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8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8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8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8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8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8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8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8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8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8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8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8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8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8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8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8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8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8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ref="Q2498:Q2561" si="39">VLOOKUP(J2498,S:T,2,FALSE)</f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si="39"/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39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39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39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39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39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39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39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39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39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39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39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39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39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39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39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39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39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39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39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39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39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39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39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39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39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39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39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39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39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39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39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39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39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ref="Q2562:Q2625" si="40">VLOOKUP(J2562,S:T,2,FALSE)</f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si="40"/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0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0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0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0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0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0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0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0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0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0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0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0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0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0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0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0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0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0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0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0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0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0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0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0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0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0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0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0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0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0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0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0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0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ref="Q2626:Q2689" si="41">VLOOKUP(J2626,S:T,2,FALSE)</f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si="41"/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1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1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1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1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1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1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1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1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1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1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1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1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1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1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1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1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1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1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1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1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1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1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1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1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1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1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1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1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1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1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1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1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1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ref="Q2690:Q2753" si="42">VLOOKUP(J2690,S:T,2,FALSE)</f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si="42"/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2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2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2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2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2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2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2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2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2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2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2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2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2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2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2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2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2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2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2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2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2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2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2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2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2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2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2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2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2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2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2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2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2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ref="Q2754:Q2817" si="43">VLOOKUP(J2754,S:T,2,FALSE)</f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si="43"/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3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3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3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3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3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3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3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3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3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3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3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3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3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3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3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3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3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3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3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3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3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3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3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3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3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3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3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3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3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3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3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3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3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ref="Q2818:Q2881" si="44">VLOOKUP(J2818,S:T,2,FALSE)</f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si="44"/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4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4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4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4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4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4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4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4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4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4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4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4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4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4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4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4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4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4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4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4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4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4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4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4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4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4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4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4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4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4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4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4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4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ref="Q2882:Q2945" si="45">VLOOKUP(J2882,S:T,2,FALSE)</f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421</v>
      </c>
      <c r="C2897">
        <v>2020</v>
      </c>
      <c r="D2897">
        <v>12</v>
      </c>
      <c r="E2897" t="s">
        <v>155</v>
      </c>
      <c r="F2897">
        <v>1</v>
      </c>
      <c r="G2897" t="s">
        <v>133</v>
      </c>
      <c r="H2897">
        <v>403</v>
      </c>
      <c r="I2897" t="s">
        <v>513</v>
      </c>
      <c r="J2897">
        <v>1101</v>
      </c>
      <c r="K2897" t="s">
        <v>146</v>
      </c>
      <c r="L2897">
        <v>200</v>
      </c>
      <c r="M2897" t="s">
        <v>144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421</v>
      </c>
      <c r="C2898">
        <v>2020</v>
      </c>
      <c r="D2898">
        <v>12</v>
      </c>
      <c r="E2898" t="s">
        <v>155</v>
      </c>
      <c r="F2898">
        <v>3</v>
      </c>
      <c r="G2898" t="s">
        <v>136</v>
      </c>
      <c r="H2898">
        <v>409</v>
      </c>
      <c r="I2898" t="s">
        <v>518</v>
      </c>
      <c r="J2898">
        <v>3367</v>
      </c>
      <c r="K2898" t="s">
        <v>146</v>
      </c>
      <c r="L2898">
        <v>300</v>
      </c>
      <c r="M2898" t="s">
        <v>137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421</v>
      </c>
      <c r="C2899">
        <v>2020</v>
      </c>
      <c r="D2899">
        <v>12</v>
      </c>
      <c r="E2899" t="s">
        <v>155</v>
      </c>
      <c r="F2899">
        <v>3</v>
      </c>
      <c r="G2899" t="s">
        <v>136</v>
      </c>
      <c r="H2899">
        <v>440</v>
      </c>
      <c r="I2899" t="s">
        <v>523</v>
      </c>
      <c r="J2899" t="s">
        <v>524</v>
      </c>
      <c r="K2899" t="s">
        <v>146</v>
      </c>
      <c r="L2899">
        <v>1672</v>
      </c>
      <c r="M2899" t="s">
        <v>525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421</v>
      </c>
      <c r="C2900">
        <v>2020</v>
      </c>
      <c r="D2900">
        <v>12</v>
      </c>
      <c r="E2900" t="s">
        <v>155</v>
      </c>
      <c r="F2900">
        <v>3</v>
      </c>
      <c r="G2900" t="s">
        <v>136</v>
      </c>
      <c r="H2900">
        <v>443</v>
      </c>
      <c r="I2900" t="s">
        <v>495</v>
      </c>
      <c r="J2900">
        <v>2121</v>
      </c>
      <c r="K2900" t="s">
        <v>146</v>
      </c>
      <c r="L2900">
        <v>1670</v>
      </c>
      <c r="M2900" t="s">
        <v>492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421</v>
      </c>
      <c r="C2901">
        <v>2020</v>
      </c>
      <c r="D2901">
        <v>12</v>
      </c>
      <c r="E2901" t="s">
        <v>155</v>
      </c>
      <c r="F2901">
        <v>5</v>
      </c>
      <c r="G2901" t="s">
        <v>141</v>
      </c>
      <c r="H2901">
        <v>419</v>
      </c>
      <c r="I2901" t="s">
        <v>520</v>
      </c>
      <c r="J2901" t="s">
        <v>521</v>
      </c>
      <c r="K2901" t="s">
        <v>146</v>
      </c>
      <c r="L2901">
        <v>1671</v>
      </c>
      <c r="M2901" t="s">
        <v>485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421</v>
      </c>
      <c r="C2902">
        <v>2020</v>
      </c>
      <c r="D2902">
        <v>12</v>
      </c>
      <c r="E2902" t="s">
        <v>155</v>
      </c>
      <c r="F2902">
        <v>5</v>
      </c>
      <c r="G2902" t="s">
        <v>141</v>
      </c>
      <c r="H2902">
        <v>422</v>
      </c>
      <c r="I2902" t="s">
        <v>501</v>
      </c>
      <c r="J2902">
        <v>2421</v>
      </c>
      <c r="K2902" t="s">
        <v>146</v>
      </c>
      <c r="L2902">
        <v>1671</v>
      </c>
      <c r="M2902" t="s">
        <v>485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421</v>
      </c>
      <c r="C2903">
        <v>2020</v>
      </c>
      <c r="D2903">
        <v>12</v>
      </c>
      <c r="E2903" t="s">
        <v>155</v>
      </c>
      <c r="F2903">
        <v>3</v>
      </c>
      <c r="G2903" t="s">
        <v>136</v>
      </c>
      <c r="H2903">
        <v>404</v>
      </c>
      <c r="I2903" t="s">
        <v>507</v>
      </c>
      <c r="J2903">
        <v>2107</v>
      </c>
      <c r="K2903" t="s">
        <v>146</v>
      </c>
      <c r="L2903">
        <v>300</v>
      </c>
      <c r="M2903" t="s">
        <v>137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421</v>
      </c>
      <c r="C2904">
        <v>2020</v>
      </c>
      <c r="D2904">
        <v>12</v>
      </c>
      <c r="E2904" t="s">
        <v>155</v>
      </c>
      <c r="F2904">
        <v>5</v>
      </c>
      <c r="G2904" t="s">
        <v>141</v>
      </c>
      <c r="H2904">
        <v>404</v>
      </c>
      <c r="I2904" t="s">
        <v>507</v>
      </c>
      <c r="J2904">
        <v>2107</v>
      </c>
      <c r="K2904" t="s">
        <v>146</v>
      </c>
      <c r="L2904">
        <v>400</v>
      </c>
      <c r="M2904" t="s">
        <v>141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421</v>
      </c>
      <c r="C2905">
        <v>2020</v>
      </c>
      <c r="D2905">
        <v>12</v>
      </c>
      <c r="E2905" t="s">
        <v>155</v>
      </c>
      <c r="F2905">
        <v>10</v>
      </c>
      <c r="G2905" t="s">
        <v>150</v>
      </c>
      <c r="H2905">
        <v>401</v>
      </c>
      <c r="I2905" t="s">
        <v>526</v>
      </c>
      <c r="J2905">
        <v>1012</v>
      </c>
      <c r="K2905" t="s">
        <v>146</v>
      </c>
      <c r="L2905">
        <v>200</v>
      </c>
      <c r="M2905" t="s">
        <v>144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421</v>
      </c>
      <c r="C2906">
        <v>2020</v>
      </c>
      <c r="D2906">
        <v>12</v>
      </c>
      <c r="E2906" t="s">
        <v>155</v>
      </c>
      <c r="F2906">
        <v>10</v>
      </c>
      <c r="G2906" t="s">
        <v>150</v>
      </c>
      <c r="H2906">
        <v>402</v>
      </c>
      <c r="I2906" t="s">
        <v>487</v>
      </c>
      <c r="J2906">
        <v>1301</v>
      </c>
      <c r="K2906" t="s">
        <v>146</v>
      </c>
      <c r="L2906">
        <v>207</v>
      </c>
      <c r="M2906" t="s">
        <v>152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421</v>
      </c>
      <c r="C2907">
        <v>2020</v>
      </c>
      <c r="D2907">
        <v>12</v>
      </c>
      <c r="E2907" t="s">
        <v>155</v>
      </c>
      <c r="F2907">
        <v>3</v>
      </c>
      <c r="G2907" t="s">
        <v>136</v>
      </c>
      <c r="H2907">
        <v>431</v>
      </c>
      <c r="I2907" t="s">
        <v>515</v>
      </c>
      <c r="J2907" t="s">
        <v>516</v>
      </c>
      <c r="K2907" t="s">
        <v>146</v>
      </c>
      <c r="L2907">
        <v>1673</v>
      </c>
      <c r="M2907" t="s">
        <v>517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421</v>
      </c>
      <c r="C2908">
        <v>2020</v>
      </c>
      <c r="D2908">
        <v>12</v>
      </c>
      <c r="E2908" t="s">
        <v>155</v>
      </c>
      <c r="F2908">
        <v>3</v>
      </c>
      <c r="G2908" t="s">
        <v>136</v>
      </c>
      <c r="H2908">
        <v>446</v>
      </c>
      <c r="I2908" t="s">
        <v>522</v>
      </c>
      <c r="J2908">
        <v>8011</v>
      </c>
      <c r="K2908" t="s">
        <v>146</v>
      </c>
      <c r="L2908">
        <v>300</v>
      </c>
      <c r="M2908" t="s">
        <v>137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421</v>
      </c>
      <c r="C2909">
        <v>2020</v>
      </c>
      <c r="D2909">
        <v>12</v>
      </c>
      <c r="E2909" t="s">
        <v>155</v>
      </c>
      <c r="F2909">
        <v>5</v>
      </c>
      <c r="G2909" t="s">
        <v>141</v>
      </c>
      <c r="H2909">
        <v>407</v>
      </c>
      <c r="I2909" t="s">
        <v>497</v>
      </c>
      <c r="J2909" t="s">
        <v>498</v>
      </c>
      <c r="K2909" t="s">
        <v>146</v>
      </c>
      <c r="L2909">
        <v>1670</v>
      </c>
      <c r="M2909" t="s">
        <v>492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421</v>
      </c>
      <c r="C2910">
        <v>2020</v>
      </c>
      <c r="D2910">
        <v>12</v>
      </c>
      <c r="E2910" t="s">
        <v>155</v>
      </c>
      <c r="F2910">
        <v>3</v>
      </c>
      <c r="G2910" t="s">
        <v>136</v>
      </c>
      <c r="H2910">
        <v>405</v>
      </c>
      <c r="I2910" t="s">
        <v>505</v>
      </c>
      <c r="J2910">
        <v>2237</v>
      </c>
      <c r="K2910" t="s">
        <v>146</v>
      </c>
      <c r="L2910">
        <v>300</v>
      </c>
      <c r="M2910" t="s">
        <v>137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421</v>
      </c>
      <c r="C2911">
        <v>2020</v>
      </c>
      <c r="D2911">
        <v>12</v>
      </c>
      <c r="E2911" t="s">
        <v>155</v>
      </c>
      <c r="F2911">
        <v>5</v>
      </c>
      <c r="G2911" t="s">
        <v>141</v>
      </c>
      <c r="H2911">
        <v>423</v>
      </c>
      <c r="I2911" t="s">
        <v>483</v>
      </c>
      <c r="J2911" t="s">
        <v>484</v>
      </c>
      <c r="K2911" t="s">
        <v>146</v>
      </c>
      <c r="L2911">
        <v>1671</v>
      </c>
      <c r="M2911" t="s">
        <v>485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421</v>
      </c>
      <c r="C2912">
        <v>2020</v>
      </c>
      <c r="D2912">
        <v>12</v>
      </c>
      <c r="E2912" t="s">
        <v>155</v>
      </c>
      <c r="F2912">
        <v>5</v>
      </c>
      <c r="G2912" t="s">
        <v>141</v>
      </c>
      <c r="H2912">
        <v>443</v>
      </c>
      <c r="I2912" t="s">
        <v>495</v>
      </c>
      <c r="J2912">
        <v>2121</v>
      </c>
      <c r="K2912" t="s">
        <v>146</v>
      </c>
      <c r="L2912">
        <v>1670</v>
      </c>
      <c r="M2912" t="s">
        <v>492</v>
      </c>
      <c r="N2912">
        <v>2</v>
      </c>
      <c r="O2912">
        <v>506.29</v>
      </c>
      <c r="P2912">
        <v>653.41</v>
      </c>
      <c r="Q2912" t="str">
        <f t="shared" si="45"/>
        <v>G3 - Small C&amp;I</v>
      </c>
    </row>
    <row r="2913" spans="1:17" x14ac:dyDescent="0.35">
      <c r="A2913">
        <v>49</v>
      </c>
      <c r="B2913" t="s">
        <v>421</v>
      </c>
      <c r="C2913">
        <v>2020</v>
      </c>
      <c r="D2913">
        <v>12</v>
      </c>
      <c r="E2913" t="s">
        <v>155</v>
      </c>
      <c r="F2913">
        <v>3</v>
      </c>
      <c r="G2913" t="s">
        <v>136</v>
      </c>
      <c r="H2913">
        <v>432</v>
      </c>
      <c r="I2913" t="s">
        <v>508</v>
      </c>
      <c r="J2913" t="s">
        <v>509</v>
      </c>
      <c r="K2913" t="s">
        <v>146</v>
      </c>
      <c r="L2913">
        <v>1674</v>
      </c>
      <c r="M2913" t="s">
        <v>510</v>
      </c>
      <c r="N2913">
        <v>3</v>
      </c>
      <c r="O2913">
        <v>207298.64</v>
      </c>
      <c r="P2913">
        <v>0</v>
      </c>
      <c r="Q2913" t="str">
        <f t="shared" si="45"/>
        <v>G6 - OTHER</v>
      </c>
    </row>
    <row r="2914" spans="1:17" x14ac:dyDescent="0.35">
      <c r="A2914">
        <v>49</v>
      </c>
      <c r="B2914" t="s">
        <v>421</v>
      </c>
      <c r="C2914">
        <v>2020</v>
      </c>
      <c r="D2914">
        <v>12</v>
      </c>
      <c r="E2914" t="s">
        <v>155</v>
      </c>
      <c r="F2914">
        <v>5</v>
      </c>
      <c r="G2914" t="s">
        <v>141</v>
      </c>
      <c r="H2914">
        <v>415</v>
      </c>
      <c r="I2914" t="s">
        <v>502</v>
      </c>
      <c r="J2914" t="s">
        <v>503</v>
      </c>
      <c r="K2914" t="s">
        <v>146</v>
      </c>
      <c r="L2914">
        <v>1670</v>
      </c>
      <c r="M2914" t="s">
        <v>492</v>
      </c>
      <c r="N2914">
        <v>4</v>
      </c>
      <c r="O2914">
        <v>20704.22</v>
      </c>
      <c r="P2914">
        <v>70311.56</v>
      </c>
      <c r="Q2914" t="str">
        <f t="shared" si="45"/>
        <v>G5 - Large C&amp;I</v>
      </c>
    </row>
    <row r="2915" spans="1:17" x14ac:dyDescent="0.35">
      <c r="A2915">
        <v>49</v>
      </c>
      <c r="B2915" t="s">
        <v>421</v>
      </c>
      <c r="C2915">
        <v>2020</v>
      </c>
      <c r="D2915">
        <v>12</v>
      </c>
      <c r="E2915" t="s">
        <v>155</v>
      </c>
      <c r="F2915">
        <v>3</v>
      </c>
      <c r="G2915" t="s">
        <v>136</v>
      </c>
      <c r="H2915">
        <v>418</v>
      </c>
      <c r="I2915" t="s">
        <v>529</v>
      </c>
      <c r="J2915">
        <v>2321</v>
      </c>
      <c r="K2915" t="s">
        <v>146</v>
      </c>
      <c r="L2915">
        <v>1671</v>
      </c>
      <c r="M2915" t="s">
        <v>485</v>
      </c>
      <c r="N2915">
        <v>46</v>
      </c>
      <c r="O2915">
        <v>122580.65</v>
      </c>
      <c r="P2915">
        <v>287406.98</v>
      </c>
      <c r="Q2915" t="str">
        <f t="shared" si="45"/>
        <v>G5 - Large C&amp;I</v>
      </c>
    </row>
    <row r="2916" spans="1:17" x14ac:dyDescent="0.35">
      <c r="A2916">
        <v>49</v>
      </c>
      <c r="B2916" t="s">
        <v>421</v>
      </c>
      <c r="C2916">
        <v>2020</v>
      </c>
      <c r="D2916">
        <v>12</v>
      </c>
      <c r="E2916" t="s">
        <v>155</v>
      </c>
      <c r="F2916">
        <v>3</v>
      </c>
      <c r="G2916" t="s">
        <v>136</v>
      </c>
      <c r="H2916">
        <v>412</v>
      </c>
      <c r="I2916" t="s">
        <v>534</v>
      </c>
      <c r="J2916">
        <v>3331</v>
      </c>
      <c r="K2916" t="s">
        <v>146</v>
      </c>
      <c r="L2916">
        <v>300</v>
      </c>
      <c r="M2916" t="s">
        <v>137</v>
      </c>
      <c r="N2916">
        <v>8</v>
      </c>
      <c r="O2916">
        <v>68499.09</v>
      </c>
      <c r="P2916">
        <v>59301.37</v>
      </c>
      <c r="Q2916" t="str">
        <f t="shared" si="45"/>
        <v>G5 - Large C&amp;I</v>
      </c>
    </row>
    <row r="2917" spans="1:17" x14ac:dyDescent="0.35">
      <c r="A2917">
        <v>49</v>
      </c>
      <c r="B2917" t="s">
        <v>421</v>
      </c>
      <c r="C2917">
        <v>2020</v>
      </c>
      <c r="D2917">
        <v>12</v>
      </c>
      <c r="E2917" t="s">
        <v>155</v>
      </c>
      <c r="F2917">
        <v>5</v>
      </c>
      <c r="G2917" t="s">
        <v>141</v>
      </c>
      <c r="H2917">
        <v>409</v>
      </c>
      <c r="I2917" t="s">
        <v>518</v>
      </c>
      <c r="J2917">
        <v>3367</v>
      </c>
      <c r="K2917" t="s">
        <v>146</v>
      </c>
      <c r="L2917">
        <v>400</v>
      </c>
      <c r="M2917" t="s">
        <v>141</v>
      </c>
      <c r="N2917">
        <v>8</v>
      </c>
      <c r="O2917">
        <v>50761.69</v>
      </c>
      <c r="P2917">
        <v>46713.51</v>
      </c>
      <c r="Q2917" t="str">
        <f t="shared" si="45"/>
        <v>G5 - Large C&amp;I</v>
      </c>
    </row>
    <row r="2918" spans="1:17" x14ac:dyDescent="0.35">
      <c r="A2918">
        <v>49</v>
      </c>
      <c r="B2918" t="s">
        <v>421</v>
      </c>
      <c r="C2918">
        <v>2020</v>
      </c>
      <c r="D2918">
        <v>12</v>
      </c>
      <c r="E2918" t="s">
        <v>155</v>
      </c>
      <c r="F2918">
        <v>3</v>
      </c>
      <c r="G2918" t="s">
        <v>136</v>
      </c>
      <c r="H2918">
        <v>415</v>
      </c>
      <c r="I2918" t="s">
        <v>502</v>
      </c>
      <c r="J2918" t="s">
        <v>503</v>
      </c>
      <c r="K2918" t="s">
        <v>146</v>
      </c>
      <c r="L2918">
        <v>1670</v>
      </c>
      <c r="M2918" t="s">
        <v>492</v>
      </c>
      <c r="N2918">
        <v>26</v>
      </c>
      <c r="O2918">
        <v>250058.06</v>
      </c>
      <c r="P2918">
        <v>1017457.68</v>
      </c>
      <c r="Q2918" t="str">
        <f t="shared" si="45"/>
        <v>G5 - Large C&amp;I</v>
      </c>
    </row>
    <row r="2919" spans="1:17" x14ac:dyDescent="0.35">
      <c r="A2919">
        <v>49</v>
      </c>
      <c r="B2919" t="s">
        <v>421</v>
      </c>
      <c r="C2919">
        <v>2020</v>
      </c>
      <c r="D2919">
        <v>12</v>
      </c>
      <c r="E2919" t="s">
        <v>155</v>
      </c>
      <c r="F2919">
        <v>3</v>
      </c>
      <c r="G2919" t="s">
        <v>136</v>
      </c>
      <c r="H2919">
        <v>414</v>
      </c>
      <c r="I2919" t="s">
        <v>506</v>
      </c>
      <c r="J2919">
        <v>3421</v>
      </c>
      <c r="K2919" t="s">
        <v>146</v>
      </c>
      <c r="L2919">
        <v>1670</v>
      </c>
      <c r="M2919" t="s">
        <v>492</v>
      </c>
      <c r="N2919">
        <v>3</v>
      </c>
      <c r="O2919">
        <v>14689.69</v>
      </c>
      <c r="P2919">
        <v>50051.839999999997</v>
      </c>
      <c r="Q2919" t="str">
        <f t="shared" si="45"/>
        <v>G5 - Large C&amp;I</v>
      </c>
    </row>
    <row r="2920" spans="1:17" x14ac:dyDescent="0.35">
      <c r="A2920">
        <v>49</v>
      </c>
      <c r="B2920" t="s">
        <v>421</v>
      </c>
      <c r="C2920">
        <v>2020</v>
      </c>
      <c r="D2920">
        <v>12</v>
      </c>
      <c r="E2920" t="s">
        <v>155</v>
      </c>
      <c r="F2920">
        <v>3</v>
      </c>
      <c r="G2920" t="s">
        <v>136</v>
      </c>
      <c r="H2920">
        <v>413</v>
      </c>
      <c r="I2920" t="s">
        <v>512</v>
      </c>
      <c r="J2920">
        <v>3496</v>
      </c>
      <c r="K2920" t="s">
        <v>146</v>
      </c>
      <c r="L2920">
        <v>300</v>
      </c>
      <c r="M2920" t="s">
        <v>137</v>
      </c>
      <c r="N2920">
        <v>3</v>
      </c>
      <c r="O2920">
        <v>60642.98</v>
      </c>
      <c r="P2920">
        <v>74419.320000000007</v>
      </c>
      <c r="Q2920" t="str">
        <f t="shared" si="45"/>
        <v>G5 - Large C&amp;I</v>
      </c>
    </row>
    <row r="2921" spans="1:17" x14ac:dyDescent="0.35">
      <c r="A2921">
        <v>49</v>
      </c>
      <c r="B2921" t="s">
        <v>421</v>
      </c>
      <c r="C2921">
        <v>2020</v>
      </c>
      <c r="D2921">
        <v>12</v>
      </c>
      <c r="E2921" t="s">
        <v>155</v>
      </c>
      <c r="F2921">
        <v>3</v>
      </c>
      <c r="G2921" t="s">
        <v>136</v>
      </c>
      <c r="H2921">
        <v>407</v>
      </c>
      <c r="I2921" t="s">
        <v>497</v>
      </c>
      <c r="J2921" t="s">
        <v>498</v>
      </c>
      <c r="K2921" t="s">
        <v>146</v>
      </c>
      <c r="L2921">
        <v>1670</v>
      </c>
      <c r="M2921" t="s">
        <v>492</v>
      </c>
      <c r="N2921">
        <v>321</v>
      </c>
      <c r="O2921">
        <v>266789.42</v>
      </c>
      <c r="P2921">
        <v>490179.7</v>
      </c>
      <c r="Q2921" t="str">
        <f t="shared" si="45"/>
        <v>G4 - Medium C&amp;I</v>
      </c>
    </row>
    <row r="2922" spans="1:17" x14ac:dyDescent="0.35">
      <c r="A2922">
        <v>49</v>
      </c>
      <c r="B2922" t="s">
        <v>421</v>
      </c>
      <c r="C2922">
        <v>2020</v>
      </c>
      <c r="D2922">
        <v>12</v>
      </c>
      <c r="E2922" t="s">
        <v>155</v>
      </c>
      <c r="F2922">
        <v>3</v>
      </c>
      <c r="G2922" t="s">
        <v>136</v>
      </c>
      <c r="H2922">
        <v>411</v>
      </c>
      <c r="I2922" t="s">
        <v>490</v>
      </c>
      <c r="J2922" t="s">
        <v>491</v>
      </c>
      <c r="K2922" t="s">
        <v>146</v>
      </c>
      <c r="L2922">
        <v>1670</v>
      </c>
      <c r="M2922" t="s">
        <v>492</v>
      </c>
      <c r="N2922">
        <v>111</v>
      </c>
      <c r="O2922">
        <v>374540.15</v>
      </c>
      <c r="P2922">
        <v>705896.12</v>
      </c>
      <c r="Q2922" t="str">
        <f t="shared" si="45"/>
        <v>G5 - Large C&amp;I</v>
      </c>
    </row>
    <row r="2923" spans="1:17" x14ac:dyDescent="0.35">
      <c r="A2923">
        <v>49</v>
      </c>
      <c r="B2923" t="s">
        <v>421</v>
      </c>
      <c r="C2923">
        <v>2020</v>
      </c>
      <c r="D2923">
        <v>12</v>
      </c>
      <c r="E2923" t="s">
        <v>155</v>
      </c>
      <c r="F2923">
        <v>5</v>
      </c>
      <c r="G2923" t="s">
        <v>141</v>
      </c>
      <c r="H2923">
        <v>411</v>
      </c>
      <c r="I2923" t="s">
        <v>490</v>
      </c>
      <c r="J2923" t="s">
        <v>491</v>
      </c>
      <c r="K2923" t="s">
        <v>146</v>
      </c>
      <c r="L2923">
        <v>1670</v>
      </c>
      <c r="M2923" t="s">
        <v>492</v>
      </c>
      <c r="N2923">
        <v>15</v>
      </c>
      <c r="O2923">
        <v>45870.76</v>
      </c>
      <c r="P2923">
        <v>86494.6</v>
      </c>
      <c r="Q2923" t="str">
        <f t="shared" si="45"/>
        <v>G5 - Large C&amp;I</v>
      </c>
    </row>
    <row r="2924" spans="1:17" x14ac:dyDescent="0.35">
      <c r="A2924">
        <v>49</v>
      </c>
      <c r="B2924" t="s">
        <v>421</v>
      </c>
      <c r="C2924">
        <v>2020</v>
      </c>
      <c r="D2924">
        <v>12</v>
      </c>
      <c r="E2924" t="s">
        <v>155</v>
      </c>
      <c r="F2924">
        <v>3</v>
      </c>
      <c r="G2924" t="s">
        <v>136</v>
      </c>
      <c r="H2924">
        <v>408</v>
      </c>
      <c r="I2924" t="s">
        <v>479</v>
      </c>
      <c r="J2924">
        <v>2231</v>
      </c>
      <c r="K2924" t="s">
        <v>146</v>
      </c>
      <c r="L2924">
        <v>300</v>
      </c>
      <c r="M2924" t="s">
        <v>137</v>
      </c>
      <c r="N2924">
        <v>66</v>
      </c>
      <c r="O2924">
        <v>97227.11</v>
      </c>
      <c r="P2924">
        <v>85625.07</v>
      </c>
      <c r="Q2924" t="str">
        <f t="shared" si="45"/>
        <v>G4 - Medium C&amp;I</v>
      </c>
    </row>
    <row r="2925" spans="1:17" x14ac:dyDescent="0.35">
      <c r="A2925">
        <v>49</v>
      </c>
      <c r="B2925" t="s">
        <v>421</v>
      </c>
      <c r="C2925">
        <v>2020</v>
      </c>
      <c r="D2925">
        <v>12</v>
      </c>
      <c r="E2925" t="s">
        <v>155</v>
      </c>
      <c r="F2925">
        <v>5</v>
      </c>
      <c r="G2925" t="s">
        <v>141</v>
      </c>
      <c r="H2925">
        <v>405</v>
      </c>
      <c r="I2925" t="s">
        <v>505</v>
      </c>
      <c r="J2925">
        <v>2237</v>
      </c>
      <c r="K2925" t="s">
        <v>146</v>
      </c>
      <c r="L2925">
        <v>400</v>
      </c>
      <c r="M2925" t="s">
        <v>141</v>
      </c>
      <c r="N2925">
        <v>20</v>
      </c>
      <c r="O2925">
        <v>44191.27</v>
      </c>
      <c r="P2925">
        <v>40478.879999999997</v>
      </c>
      <c r="Q2925" t="str">
        <f t="shared" si="45"/>
        <v>G4 - Medium C&amp;I</v>
      </c>
    </row>
    <row r="2926" spans="1:17" x14ac:dyDescent="0.35">
      <c r="A2926">
        <v>49</v>
      </c>
      <c r="B2926" t="s">
        <v>421</v>
      </c>
      <c r="C2926">
        <v>2020</v>
      </c>
      <c r="D2926">
        <v>12</v>
      </c>
      <c r="E2926" t="s">
        <v>155</v>
      </c>
      <c r="F2926">
        <v>5</v>
      </c>
      <c r="G2926" t="s">
        <v>141</v>
      </c>
      <c r="H2926">
        <v>420</v>
      </c>
      <c r="I2926" t="s">
        <v>499</v>
      </c>
      <c r="J2926">
        <v>2331</v>
      </c>
      <c r="K2926" t="s">
        <v>146</v>
      </c>
      <c r="L2926">
        <v>400</v>
      </c>
      <c r="M2926" t="s">
        <v>141</v>
      </c>
      <c r="N2926">
        <v>1</v>
      </c>
      <c r="O2926">
        <v>2342.13</v>
      </c>
      <c r="P2926">
        <v>2206.17</v>
      </c>
      <c r="Q2926" t="str">
        <f t="shared" si="45"/>
        <v>G5 - Large C&amp;I</v>
      </c>
    </row>
    <row r="2927" spans="1:17" x14ac:dyDescent="0.35">
      <c r="A2927">
        <v>49</v>
      </c>
      <c r="B2927" t="s">
        <v>421</v>
      </c>
      <c r="C2927">
        <v>2020</v>
      </c>
      <c r="D2927">
        <v>12</v>
      </c>
      <c r="E2927" t="s">
        <v>155</v>
      </c>
      <c r="F2927">
        <v>5</v>
      </c>
      <c r="G2927" t="s">
        <v>141</v>
      </c>
      <c r="H2927">
        <v>421</v>
      </c>
      <c r="I2927" t="s">
        <v>486</v>
      </c>
      <c r="J2927">
        <v>2496</v>
      </c>
      <c r="K2927" t="s">
        <v>146</v>
      </c>
      <c r="L2927">
        <v>400</v>
      </c>
      <c r="M2927" t="s">
        <v>141</v>
      </c>
      <c r="N2927">
        <v>3</v>
      </c>
      <c r="O2927">
        <v>46872.22</v>
      </c>
      <c r="P2927">
        <v>55821.48</v>
      </c>
      <c r="Q2927" t="str">
        <f t="shared" si="45"/>
        <v>G5 - Large C&amp;I</v>
      </c>
    </row>
    <row r="2928" spans="1:17" x14ac:dyDescent="0.35">
      <c r="A2928">
        <v>49</v>
      </c>
      <c r="B2928" t="s">
        <v>421</v>
      </c>
      <c r="C2928">
        <v>2020</v>
      </c>
      <c r="D2928">
        <v>12</v>
      </c>
      <c r="E2928" t="s">
        <v>155</v>
      </c>
      <c r="F2928">
        <v>3</v>
      </c>
      <c r="G2928" t="s">
        <v>136</v>
      </c>
      <c r="H2928">
        <v>441</v>
      </c>
      <c r="I2928" t="s">
        <v>527</v>
      </c>
      <c r="J2928" t="s">
        <v>528</v>
      </c>
      <c r="K2928" t="s">
        <v>146</v>
      </c>
      <c r="L2928">
        <v>300</v>
      </c>
      <c r="M2928" t="s">
        <v>137</v>
      </c>
      <c r="N2928">
        <v>1</v>
      </c>
      <c r="O2928">
        <v>34555.39</v>
      </c>
      <c r="P2928">
        <v>77793.42</v>
      </c>
      <c r="Q2928" t="str">
        <f t="shared" si="45"/>
        <v>G5 - Large C&amp;I</v>
      </c>
    </row>
    <row r="2929" spans="1:17" x14ac:dyDescent="0.35">
      <c r="A2929">
        <v>49</v>
      </c>
      <c r="B2929" t="s">
        <v>421</v>
      </c>
      <c r="C2929">
        <v>2020</v>
      </c>
      <c r="D2929">
        <v>12</v>
      </c>
      <c r="E2929" t="s">
        <v>155</v>
      </c>
      <c r="F2929">
        <v>3</v>
      </c>
      <c r="G2929" t="s">
        <v>136</v>
      </c>
      <c r="H2929">
        <v>419</v>
      </c>
      <c r="I2929" t="s">
        <v>520</v>
      </c>
      <c r="J2929" t="s">
        <v>521</v>
      </c>
      <c r="K2929" t="s">
        <v>146</v>
      </c>
      <c r="L2929">
        <v>1671</v>
      </c>
      <c r="M2929" t="s">
        <v>485</v>
      </c>
      <c r="N2929">
        <v>4</v>
      </c>
      <c r="O2929">
        <v>11006.16</v>
      </c>
      <c r="P2929">
        <v>25483.18</v>
      </c>
      <c r="Q2929" t="str">
        <f t="shared" si="45"/>
        <v>G5 - Large C&amp;I</v>
      </c>
    </row>
    <row r="2930" spans="1:17" x14ac:dyDescent="0.35">
      <c r="A2930">
        <v>49</v>
      </c>
      <c r="B2930" t="s">
        <v>421</v>
      </c>
      <c r="C2930">
        <v>2020</v>
      </c>
      <c r="D2930">
        <v>12</v>
      </c>
      <c r="E2930" t="s">
        <v>155</v>
      </c>
      <c r="F2930">
        <v>3</v>
      </c>
      <c r="G2930" t="s">
        <v>136</v>
      </c>
      <c r="H2930">
        <v>422</v>
      </c>
      <c r="I2930" t="s">
        <v>501</v>
      </c>
      <c r="J2930">
        <v>2421</v>
      </c>
      <c r="K2930" t="s">
        <v>146</v>
      </c>
      <c r="L2930">
        <v>1671</v>
      </c>
      <c r="M2930" t="s">
        <v>485</v>
      </c>
      <c r="N2930">
        <v>1</v>
      </c>
      <c r="O2930">
        <v>6157.21</v>
      </c>
      <c r="P2930">
        <v>21560.63</v>
      </c>
      <c r="Q2930" t="str">
        <f t="shared" si="45"/>
        <v>G5 - Large C&amp;I</v>
      </c>
    </row>
    <row r="2931" spans="1:17" x14ac:dyDescent="0.35">
      <c r="A2931">
        <v>49</v>
      </c>
      <c r="B2931" t="s">
        <v>421</v>
      </c>
      <c r="C2931">
        <v>2020</v>
      </c>
      <c r="D2931">
        <v>12</v>
      </c>
      <c r="E2931" t="s">
        <v>155</v>
      </c>
      <c r="F2931">
        <v>1</v>
      </c>
      <c r="G2931" t="s">
        <v>133</v>
      </c>
      <c r="H2931">
        <v>400</v>
      </c>
      <c r="I2931" t="s">
        <v>511</v>
      </c>
      <c r="J2931">
        <v>1247</v>
      </c>
      <c r="K2931" t="s">
        <v>146</v>
      </c>
      <c r="L2931">
        <v>207</v>
      </c>
      <c r="M2931" t="s">
        <v>152</v>
      </c>
      <c r="N2931">
        <v>9</v>
      </c>
      <c r="O2931">
        <v>1147.8699999999999</v>
      </c>
      <c r="P2931">
        <v>741.89</v>
      </c>
      <c r="Q2931" t="str">
        <f t="shared" si="45"/>
        <v>G1 - Residential</v>
      </c>
    </row>
    <row r="2932" spans="1:17" x14ac:dyDescent="0.35">
      <c r="A2932">
        <v>49</v>
      </c>
      <c r="B2932" t="s">
        <v>421</v>
      </c>
      <c r="C2932">
        <v>2020</v>
      </c>
      <c r="D2932">
        <v>12</v>
      </c>
      <c r="E2932" t="s">
        <v>155</v>
      </c>
      <c r="F2932">
        <v>10</v>
      </c>
      <c r="G2932" t="s">
        <v>150</v>
      </c>
      <c r="H2932">
        <v>400</v>
      </c>
      <c r="I2932" t="s">
        <v>511</v>
      </c>
      <c r="J2932">
        <v>1247</v>
      </c>
      <c r="K2932" t="s">
        <v>146</v>
      </c>
      <c r="L2932">
        <v>207</v>
      </c>
      <c r="M2932" t="s">
        <v>152</v>
      </c>
      <c r="N2932">
        <v>201256</v>
      </c>
      <c r="O2932">
        <v>29140257.050000001</v>
      </c>
      <c r="P2932">
        <v>19118973.539999999</v>
      </c>
      <c r="Q2932" t="str">
        <f t="shared" si="45"/>
        <v>G1 - Residential</v>
      </c>
    </row>
    <row r="2933" spans="1:17" x14ac:dyDescent="0.35">
      <c r="A2933">
        <v>49</v>
      </c>
      <c r="B2933" t="s">
        <v>421</v>
      </c>
      <c r="C2933">
        <v>2020</v>
      </c>
      <c r="D2933">
        <v>12</v>
      </c>
      <c r="E2933" t="s">
        <v>155</v>
      </c>
      <c r="F2933">
        <v>3</v>
      </c>
      <c r="G2933" t="s">
        <v>136</v>
      </c>
      <c r="H2933">
        <v>439</v>
      </c>
      <c r="I2933" t="s">
        <v>488</v>
      </c>
      <c r="J2933" t="s">
        <v>489</v>
      </c>
      <c r="K2933" t="s">
        <v>146</v>
      </c>
      <c r="L2933">
        <v>300</v>
      </c>
      <c r="M2933" t="s">
        <v>137</v>
      </c>
      <c r="N2933">
        <v>1</v>
      </c>
      <c r="O2933">
        <v>133549.20000000001</v>
      </c>
      <c r="P2933">
        <v>283797.17</v>
      </c>
      <c r="Q2933" t="str">
        <f t="shared" si="45"/>
        <v>G5 - Large C&amp;I</v>
      </c>
    </row>
    <row r="2934" spans="1:17" x14ac:dyDescent="0.35">
      <c r="A2934">
        <v>49</v>
      </c>
      <c r="B2934" t="s">
        <v>421</v>
      </c>
      <c r="C2934">
        <v>2020</v>
      </c>
      <c r="D2934">
        <v>12</v>
      </c>
      <c r="E2934" t="s">
        <v>155</v>
      </c>
      <c r="F2934">
        <v>5</v>
      </c>
      <c r="G2934" t="s">
        <v>141</v>
      </c>
      <c r="H2934">
        <v>414</v>
      </c>
      <c r="I2934" t="s">
        <v>506</v>
      </c>
      <c r="J2934">
        <v>3421</v>
      </c>
      <c r="K2934" t="s">
        <v>146</v>
      </c>
      <c r="L2934">
        <v>1670</v>
      </c>
      <c r="M2934" t="s">
        <v>492</v>
      </c>
      <c r="N2934">
        <v>1</v>
      </c>
      <c r="O2934">
        <v>3927.92</v>
      </c>
      <c r="P2934">
        <v>13851.36</v>
      </c>
      <c r="Q2934" t="str">
        <f t="shared" si="45"/>
        <v>G5 - Large C&amp;I</v>
      </c>
    </row>
    <row r="2935" spans="1:17" x14ac:dyDescent="0.35">
      <c r="A2935">
        <v>49</v>
      </c>
      <c r="B2935" t="s">
        <v>421</v>
      </c>
      <c r="C2935">
        <v>2020</v>
      </c>
      <c r="D2935">
        <v>12</v>
      </c>
      <c r="E2935" t="s">
        <v>155</v>
      </c>
      <c r="F2935">
        <v>3</v>
      </c>
      <c r="G2935" t="s">
        <v>136</v>
      </c>
      <c r="H2935">
        <v>428</v>
      </c>
      <c r="I2935" t="s">
        <v>530</v>
      </c>
      <c r="J2935" t="s">
        <v>531</v>
      </c>
      <c r="K2935" t="s">
        <v>146</v>
      </c>
      <c r="L2935">
        <v>1675</v>
      </c>
      <c r="M2935" t="s">
        <v>482</v>
      </c>
      <c r="N2935">
        <v>1</v>
      </c>
      <c r="O2935">
        <v>22778.66</v>
      </c>
      <c r="P2935">
        <v>26964.94</v>
      </c>
      <c r="Q2935" t="str">
        <f t="shared" si="45"/>
        <v>G5 - Large C&amp;I</v>
      </c>
    </row>
    <row r="2936" spans="1:17" x14ac:dyDescent="0.35">
      <c r="A2936">
        <v>49</v>
      </c>
      <c r="B2936" t="s">
        <v>421</v>
      </c>
      <c r="C2936">
        <v>2020</v>
      </c>
      <c r="D2936">
        <v>12</v>
      </c>
      <c r="E2936" t="s">
        <v>155</v>
      </c>
      <c r="F2936">
        <v>3</v>
      </c>
      <c r="G2936" t="s">
        <v>136</v>
      </c>
      <c r="H2936">
        <v>410</v>
      </c>
      <c r="I2936" t="s">
        <v>514</v>
      </c>
      <c r="J2936">
        <v>3321</v>
      </c>
      <c r="K2936" t="s">
        <v>146</v>
      </c>
      <c r="L2936">
        <v>1670</v>
      </c>
      <c r="M2936" t="s">
        <v>492</v>
      </c>
      <c r="N2936">
        <v>200</v>
      </c>
      <c r="O2936">
        <v>748385.45</v>
      </c>
      <c r="P2936">
        <v>1450918.59</v>
      </c>
      <c r="Q2936" t="str">
        <f t="shared" si="45"/>
        <v>G5 - Large C&amp;I</v>
      </c>
    </row>
    <row r="2937" spans="1:17" x14ac:dyDescent="0.35">
      <c r="A2937">
        <v>49</v>
      </c>
      <c r="B2937" t="s">
        <v>421</v>
      </c>
      <c r="C2937">
        <v>2020</v>
      </c>
      <c r="D2937">
        <v>12</v>
      </c>
      <c r="E2937" t="s">
        <v>155</v>
      </c>
      <c r="F2937">
        <v>5</v>
      </c>
      <c r="G2937" t="s">
        <v>141</v>
      </c>
      <c r="H2937">
        <v>418</v>
      </c>
      <c r="I2937" t="s">
        <v>529</v>
      </c>
      <c r="J2937">
        <v>2321</v>
      </c>
      <c r="K2937" t="s">
        <v>146</v>
      </c>
      <c r="L2937">
        <v>1671</v>
      </c>
      <c r="M2937" t="s">
        <v>485</v>
      </c>
      <c r="N2937">
        <v>48</v>
      </c>
      <c r="O2937">
        <v>148657.07999999999</v>
      </c>
      <c r="P2937">
        <v>352593.28</v>
      </c>
      <c r="Q2937" t="str">
        <f t="shared" si="45"/>
        <v>G5 - Large C&amp;I</v>
      </c>
    </row>
    <row r="2938" spans="1:17" x14ac:dyDescent="0.35">
      <c r="A2938">
        <v>49</v>
      </c>
      <c r="B2938" t="s">
        <v>421</v>
      </c>
      <c r="C2938">
        <v>2020</v>
      </c>
      <c r="D2938">
        <v>12</v>
      </c>
      <c r="E2938" t="s">
        <v>155</v>
      </c>
      <c r="F2938">
        <v>3</v>
      </c>
      <c r="G2938" t="s">
        <v>136</v>
      </c>
      <c r="H2938">
        <v>417</v>
      </c>
      <c r="I2938" t="s">
        <v>500</v>
      </c>
      <c r="J2938">
        <v>2367</v>
      </c>
      <c r="K2938" t="s">
        <v>146</v>
      </c>
      <c r="L2938">
        <v>300</v>
      </c>
      <c r="M2938" t="s">
        <v>137</v>
      </c>
      <c r="N2938">
        <v>29</v>
      </c>
      <c r="O2938">
        <v>99503.97</v>
      </c>
      <c r="P2938">
        <v>101617.85</v>
      </c>
      <c r="Q2938" t="str">
        <f t="shared" si="45"/>
        <v>G5 - Large C&amp;I</v>
      </c>
    </row>
    <row r="2939" spans="1:17" x14ac:dyDescent="0.35">
      <c r="A2939">
        <v>49</v>
      </c>
      <c r="B2939" t="s">
        <v>421</v>
      </c>
      <c r="C2939">
        <v>2020</v>
      </c>
      <c r="D2939">
        <v>12</v>
      </c>
      <c r="E2939" t="s">
        <v>155</v>
      </c>
      <c r="F2939">
        <v>5</v>
      </c>
      <c r="G2939" t="s">
        <v>141</v>
      </c>
      <c r="H2939">
        <v>417</v>
      </c>
      <c r="I2939" t="s">
        <v>500</v>
      </c>
      <c r="J2939">
        <v>2367</v>
      </c>
      <c r="K2939" t="s">
        <v>146</v>
      </c>
      <c r="L2939">
        <v>400</v>
      </c>
      <c r="M2939" t="s">
        <v>141</v>
      </c>
      <c r="N2939">
        <v>23</v>
      </c>
      <c r="O2939">
        <v>102780.49</v>
      </c>
      <c r="P2939">
        <v>110110.42</v>
      </c>
      <c r="Q2939" t="str">
        <f t="shared" si="45"/>
        <v>G5 - Large C&amp;I</v>
      </c>
    </row>
    <row r="2940" spans="1:17" x14ac:dyDescent="0.35">
      <c r="A2940">
        <v>49</v>
      </c>
      <c r="B2940" t="s">
        <v>421</v>
      </c>
      <c r="C2940">
        <v>2020</v>
      </c>
      <c r="D2940">
        <v>12</v>
      </c>
      <c r="E2940" t="s">
        <v>155</v>
      </c>
      <c r="F2940">
        <v>3</v>
      </c>
      <c r="G2940" t="s">
        <v>136</v>
      </c>
      <c r="H2940">
        <v>406</v>
      </c>
      <c r="I2940" t="s">
        <v>504</v>
      </c>
      <c r="J2940">
        <v>2221</v>
      </c>
      <c r="K2940" t="s">
        <v>146</v>
      </c>
      <c r="L2940">
        <v>1670</v>
      </c>
      <c r="M2940" t="s">
        <v>492</v>
      </c>
      <c r="N2940">
        <v>1387</v>
      </c>
      <c r="O2940">
        <v>1037649.59</v>
      </c>
      <c r="P2940">
        <v>1917513.2</v>
      </c>
      <c r="Q2940" t="str">
        <f t="shared" si="45"/>
        <v>G4 - Medium C&amp;I</v>
      </c>
    </row>
    <row r="2941" spans="1:17" x14ac:dyDescent="0.35">
      <c r="A2941">
        <v>49</v>
      </c>
      <c r="B2941" t="s">
        <v>421</v>
      </c>
      <c r="C2941">
        <v>2020</v>
      </c>
      <c r="D2941">
        <v>12</v>
      </c>
      <c r="E2941" t="s">
        <v>155</v>
      </c>
      <c r="F2941">
        <v>5</v>
      </c>
      <c r="G2941" t="s">
        <v>141</v>
      </c>
      <c r="H2941">
        <v>410</v>
      </c>
      <c r="I2941" t="s">
        <v>514</v>
      </c>
      <c r="J2941">
        <v>3321</v>
      </c>
      <c r="K2941" t="s">
        <v>146</v>
      </c>
      <c r="L2941">
        <v>1670</v>
      </c>
      <c r="M2941" t="s">
        <v>492</v>
      </c>
      <c r="N2941">
        <v>25</v>
      </c>
      <c r="O2941">
        <v>43913.04</v>
      </c>
      <c r="P2941">
        <v>32499.19</v>
      </c>
      <c r="Q2941" t="str">
        <f t="shared" si="45"/>
        <v>G5 - Large C&amp;I</v>
      </c>
    </row>
    <row r="2942" spans="1:17" x14ac:dyDescent="0.35">
      <c r="A2942">
        <v>49</v>
      </c>
      <c r="B2942" t="s">
        <v>421</v>
      </c>
      <c r="C2942">
        <v>2020</v>
      </c>
      <c r="D2942">
        <v>12</v>
      </c>
      <c r="E2942" t="s">
        <v>155</v>
      </c>
      <c r="F2942">
        <v>5</v>
      </c>
      <c r="G2942" t="s">
        <v>141</v>
      </c>
      <c r="H2942">
        <v>408</v>
      </c>
      <c r="I2942" t="s">
        <v>479</v>
      </c>
      <c r="J2942">
        <v>2231</v>
      </c>
      <c r="K2942" t="s">
        <v>146</v>
      </c>
      <c r="L2942">
        <v>400</v>
      </c>
      <c r="M2942" t="s">
        <v>141</v>
      </c>
      <c r="N2942">
        <v>2</v>
      </c>
      <c r="O2942">
        <v>-820.22</v>
      </c>
      <c r="P2942">
        <v>-1914.9</v>
      </c>
      <c r="Q2942" t="str">
        <f t="shared" si="45"/>
        <v>G4 - Medium C&amp;I</v>
      </c>
    </row>
    <row r="2943" spans="1:17" x14ac:dyDescent="0.35">
      <c r="A2943">
        <v>49</v>
      </c>
      <c r="B2943" t="s">
        <v>421</v>
      </c>
      <c r="C2943">
        <v>2020</v>
      </c>
      <c r="D2943">
        <v>12</v>
      </c>
      <c r="E2943" t="s">
        <v>155</v>
      </c>
      <c r="F2943">
        <v>3</v>
      </c>
      <c r="G2943" t="s">
        <v>136</v>
      </c>
      <c r="H2943">
        <v>423</v>
      </c>
      <c r="I2943" t="s">
        <v>483</v>
      </c>
      <c r="J2943" t="s">
        <v>484</v>
      </c>
      <c r="K2943" t="s">
        <v>146</v>
      </c>
      <c r="L2943">
        <v>1671</v>
      </c>
      <c r="M2943" t="s">
        <v>485</v>
      </c>
      <c r="N2943">
        <v>11</v>
      </c>
      <c r="O2943">
        <v>178048.74</v>
      </c>
      <c r="P2943">
        <v>927885.27</v>
      </c>
      <c r="Q2943" t="str">
        <f t="shared" si="45"/>
        <v>G5 - Large C&amp;I</v>
      </c>
    </row>
    <row r="2944" spans="1:17" x14ac:dyDescent="0.35">
      <c r="A2944">
        <v>49</v>
      </c>
      <c r="B2944" t="s">
        <v>421</v>
      </c>
      <c r="C2944">
        <v>2020</v>
      </c>
      <c r="D2944">
        <v>12</v>
      </c>
      <c r="E2944" t="s">
        <v>155</v>
      </c>
      <c r="F2944">
        <v>1</v>
      </c>
      <c r="G2944" t="s">
        <v>133</v>
      </c>
      <c r="H2944">
        <v>401</v>
      </c>
      <c r="I2944" t="s">
        <v>526</v>
      </c>
      <c r="J2944">
        <v>1012</v>
      </c>
      <c r="K2944" t="s">
        <v>146</v>
      </c>
      <c r="L2944">
        <v>200</v>
      </c>
      <c r="M2944" t="s">
        <v>144</v>
      </c>
      <c r="N2944">
        <v>15453</v>
      </c>
      <c r="O2944">
        <v>691839.76</v>
      </c>
      <c r="P2944">
        <v>325720.43</v>
      </c>
      <c r="Q2944" t="str">
        <f t="shared" si="45"/>
        <v>G1 - Residential</v>
      </c>
    </row>
    <row r="2945" spans="1:17" x14ac:dyDescent="0.35">
      <c r="A2945">
        <v>49</v>
      </c>
      <c r="B2945" t="s">
        <v>421</v>
      </c>
      <c r="C2945">
        <v>2020</v>
      </c>
      <c r="D2945">
        <v>12</v>
      </c>
      <c r="E2945" t="s">
        <v>155</v>
      </c>
      <c r="F2945">
        <v>3</v>
      </c>
      <c r="G2945" t="s">
        <v>136</v>
      </c>
      <c r="H2945">
        <v>400</v>
      </c>
      <c r="I2945" t="s">
        <v>511</v>
      </c>
      <c r="J2945">
        <v>0</v>
      </c>
      <c r="K2945" t="s">
        <v>146</v>
      </c>
      <c r="L2945">
        <v>0</v>
      </c>
      <c r="M2945" t="s">
        <v>146</v>
      </c>
      <c r="N2945">
        <v>1</v>
      </c>
      <c r="O2945">
        <v>969.7</v>
      </c>
      <c r="P2945">
        <v>694.57</v>
      </c>
      <c r="Q2945" t="str">
        <f t="shared" si="45"/>
        <v>G6 - OTHER</v>
      </c>
    </row>
    <row r="2946" spans="1:17" x14ac:dyDescent="0.35">
      <c r="A2946">
        <v>49</v>
      </c>
      <c r="B2946" t="s">
        <v>421</v>
      </c>
      <c r="C2946">
        <v>2020</v>
      </c>
      <c r="D2946">
        <v>12</v>
      </c>
      <c r="E2946" t="s">
        <v>155</v>
      </c>
      <c r="F2946">
        <v>3</v>
      </c>
      <c r="G2946" t="s">
        <v>136</v>
      </c>
      <c r="H2946">
        <v>430</v>
      </c>
      <c r="I2946" t="s">
        <v>493</v>
      </c>
      <c r="J2946" t="s">
        <v>494</v>
      </c>
      <c r="K2946" t="s">
        <v>146</v>
      </c>
      <c r="L2946">
        <v>300</v>
      </c>
      <c r="M2946" t="s">
        <v>137</v>
      </c>
      <c r="N2946">
        <v>1</v>
      </c>
      <c r="O2946">
        <v>18749.63</v>
      </c>
      <c r="P2946">
        <v>1</v>
      </c>
      <c r="Q2946" t="str">
        <f t="shared" ref="Q2946:Q3009" si="46">VLOOKUP(J2946,S:T,2,FALSE)</f>
        <v>E6 - OTHER</v>
      </c>
    </row>
    <row r="2947" spans="1:17" x14ac:dyDescent="0.35">
      <c r="A2947">
        <v>49</v>
      </c>
      <c r="B2947" t="s">
        <v>421</v>
      </c>
      <c r="C2947">
        <v>2020</v>
      </c>
      <c r="D2947">
        <v>12</v>
      </c>
      <c r="E2947" t="s">
        <v>155</v>
      </c>
      <c r="F2947">
        <v>3</v>
      </c>
      <c r="G2947" t="s">
        <v>136</v>
      </c>
      <c r="H2947">
        <v>442</v>
      </c>
      <c r="I2947" t="s">
        <v>532</v>
      </c>
      <c r="J2947" t="s">
        <v>533</v>
      </c>
      <c r="K2947" t="s">
        <v>146</v>
      </c>
      <c r="L2947">
        <v>1672</v>
      </c>
      <c r="M2947" t="s">
        <v>525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421</v>
      </c>
      <c r="C2948">
        <v>2020</v>
      </c>
      <c r="D2948">
        <v>12</v>
      </c>
      <c r="E2948" t="s">
        <v>155</v>
      </c>
      <c r="F2948">
        <v>3</v>
      </c>
      <c r="G2948" t="s">
        <v>136</v>
      </c>
      <c r="H2948">
        <v>444</v>
      </c>
      <c r="I2948" t="s">
        <v>496</v>
      </c>
      <c r="J2948">
        <v>2131</v>
      </c>
      <c r="K2948" t="s">
        <v>146</v>
      </c>
      <c r="L2948">
        <v>300</v>
      </c>
      <c r="M2948" t="s">
        <v>137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421</v>
      </c>
      <c r="C2949">
        <v>2020</v>
      </c>
      <c r="D2949">
        <v>12</v>
      </c>
      <c r="E2949" t="s">
        <v>155</v>
      </c>
      <c r="F2949">
        <v>3</v>
      </c>
      <c r="G2949" t="s">
        <v>136</v>
      </c>
      <c r="H2949">
        <v>425</v>
      </c>
      <c r="I2949" t="s">
        <v>480</v>
      </c>
      <c r="J2949" t="s">
        <v>481</v>
      </c>
      <c r="K2949" t="s">
        <v>146</v>
      </c>
      <c r="L2949">
        <v>1675</v>
      </c>
      <c r="M2949" t="s">
        <v>482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421</v>
      </c>
      <c r="C2950">
        <v>2020</v>
      </c>
      <c r="D2950">
        <v>12</v>
      </c>
      <c r="E2950" t="s">
        <v>155</v>
      </c>
      <c r="F2950">
        <v>5</v>
      </c>
      <c r="G2950" t="s">
        <v>141</v>
      </c>
      <c r="H2950">
        <v>406</v>
      </c>
      <c r="I2950" t="s">
        <v>504</v>
      </c>
      <c r="J2950">
        <v>2221</v>
      </c>
      <c r="K2950" t="s">
        <v>146</v>
      </c>
      <c r="L2950">
        <v>1670</v>
      </c>
      <c r="M2950" t="s">
        <v>492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421</v>
      </c>
      <c r="C2951">
        <v>2020</v>
      </c>
      <c r="D2951">
        <v>12</v>
      </c>
      <c r="E2951" t="s">
        <v>155</v>
      </c>
      <c r="F2951">
        <v>3</v>
      </c>
      <c r="G2951" t="s">
        <v>136</v>
      </c>
      <c r="H2951">
        <v>421</v>
      </c>
      <c r="I2951" t="s">
        <v>486</v>
      </c>
      <c r="J2951">
        <v>2496</v>
      </c>
      <c r="K2951" t="s">
        <v>146</v>
      </c>
      <c r="L2951">
        <v>300</v>
      </c>
      <c r="M2951" t="s">
        <v>137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421</v>
      </c>
      <c r="C2952">
        <v>2020</v>
      </c>
      <c r="D2952">
        <v>12</v>
      </c>
      <c r="E2952" t="s">
        <v>155</v>
      </c>
      <c r="F2952">
        <v>1</v>
      </c>
      <c r="G2952" t="s">
        <v>133</v>
      </c>
      <c r="H2952">
        <v>954</v>
      </c>
      <c r="I2952" t="s">
        <v>437</v>
      </c>
      <c r="J2952" t="s">
        <v>434</v>
      </c>
      <c r="K2952" t="s">
        <v>435</v>
      </c>
      <c r="L2952">
        <v>4512</v>
      </c>
      <c r="M2952" t="s">
        <v>134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421</v>
      </c>
      <c r="C2953">
        <v>2020</v>
      </c>
      <c r="D2953">
        <v>12</v>
      </c>
      <c r="E2953" t="s">
        <v>155</v>
      </c>
      <c r="F2953">
        <v>1</v>
      </c>
      <c r="G2953" t="s">
        <v>133</v>
      </c>
      <c r="H2953">
        <v>903</v>
      </c>
      <c r="I2953" t="s">
        <v>454</v>
      </c>
      <c r="J2953" t="s">
        <v>451</v>
      </c>
      <c r="K2953" t="s">
        <v>452</v>
      </c>
      <c r="L2953">
        <v>4512</v>
      </c>
      <c r="M2953" t="s">
        <v>134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421</v>
      </c>
      <c r="C2954">
        <v>2020</v>
      </c>
      <c r="D2954">
        <v>12</v>
      </c>
      <c r="E2954" t="s">
        <v>155</v>
      </c>
      <c r="F2954">
        <v>10</v>
      </c>
      <c r="G2954" t="s">
        <v>150</v>
      </c>
      <c r="H2954">
        <v>903</v>
      </c>
      <c r="I2954" t="s">
        <v>454</v>
      </c>
      <c r="J2954" t="s">
        <v>451</v>
      </c>
      <c r="K2954" t="s">
        <v>452</v>
      </c>
      <c r="L2954">
        <v>4513</v>
      </c>
      <c r="M2954" t="s">
        <v>151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421</v>
      </c>
      <c r="C2955">
        <v>2020</v>
      </c>
      <c r="D2955">
        <v>12</v>
      </c>
      <c r="E2955" t="s">
        <v>155</v>
      </c>
      <c r="F2955">
        <v>3</v>
      </c>
      <c r="G2955" t="s">
        <v>136</v>
      </c>
      <c r="H2955">
        <v>55</v>
      </c>
      <c r="I2955" t="s">
        <v>428</v>
      </c>
      <c r="J2955" t="s">
        <v>426</v>
      </c>
      <c r="K2955" t="s">
        <v>427</v>
      </c>
      <c r="L2955">
        <v>300</v>
      </c>
      <c r="M2955" t="s">
        <v>137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421</v>
      </c>
      <c r="C2956">
        <v>2020</v>
      </c>
      <c r="D2956">
        <v>12</v>
      </c>
      <c r="E2956" t="s">
        <v>155</v>
      </c>
      <c r="F2956">
        <v>3</v>
      </c>
      <c r="G2956" t="s">
        <v>136</v>
      </c>
      <c r="H2956">
        <v>631</v>
      </c>
      <c r="I2956" t="s">
        <v>476</v>
      </c>
      <c r="J2956" t="s">
        <v>158</v>
      </c>
      <c r="K2956" t="s">
        <v>146</v>
      </c>
      <c r="L2956">
        <v>300</v>
      </c>
      <c r="M2956" t="s">
        <v>137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421</v>
      </c>
      <c r="C2957">
        <v>2020</v>
      </c>
      <c r="D2957">
        <v>12</v>
      </c>
      <c r="E2957" t="s">
        <v>155</v>
      </c>
      <c r="F2957">
        <v>3</v>
      </c>
      <c r="G2957" t="s">
        <v>136</v>
      </c>
      <c r="H2957">
        <v>954</v>
      </c>
      <c r="I2957" t="s">
        <v>437</v>
      </c>
      <c r="J2957" t="s">
        <v>434</v>
      </c>
      <c r="K2957" t="s">
        <v>435</v>
      </c>
      <c r="L2957">
        <v>4532</v>
      </c>
      <c r="M2957" t="s">
        <v>143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421</v>
      </c>
      <c r="C2958">
        <v>2020</v>
      </c>
      <c r="D2958">
        <v>12</v>
      </c>
      <c r="E2958" t="s">
        <v>155</v>
      </c>
      <c r="F2958">
        <v>3</v>
      </c>
      <c r="G2958" t="s">
        <v>136</v>
      </c>
      <c r="H2958">
        <v>13</v>
      </c>
      <c r="I2958" t="s">
        <v>433</v>
      </c>
      <c r="J2958" t="s">
        <v>434</v>
      </c>
      <c r="K2958" t="s">
        <v>435</v>
      </c>
      <c r="L2958">
        <v>300</v>
      </c>
      <c r="M2958" t="s">
        <v>137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421</v>
      </c>
      <c r="C2959">
        <v>2020</v>
      </c>
      <c r="D2959">
        <v>12</v>
      </c>
      <c r="E2959" t="s">
        <v>155</v>
      </c>
      <c r="F2959">
        <v>3</v>
      </c>
      <c r="G2959" t="s">
        <v>136</v>
      </c>
      <c r="H2959">
        <v>617</v>
      </c>
      <c r="I2959" t="s">
        <v>471</v>
      </c>
      <c r="J2959" t="s">
        <v>431</v>
      </c>
      <c r="K2959" t="s">
        <v>432</v>
      </c>
      <c r="L2959">
        <v>4532</v>
      </c>
      <c r="M2959" t="s">
        <v>143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421</v>
      </c>
      <c r="C2960">
        <v>2020</v>
      </c>
      <c r="D2960">
        <v>12</v>
      </c>
      <c r="E2960" t="s">
        <v>155</v>
      </c>
      <c r="F2960">
        <v>1</v>
      </c>
      <c r="G2960" t="s">
        <v>133</v>
      </c>
      <c r="H2960">
        <v>628</v>
      </c>
      <c r="I2960" t="s">
        <v>441</v>
      </c>
      <c r="J2960" t="s">
        <v>442</v>
      </c>
      <c r="K2960" t="s">
        <v>443</v>
      </c>
      <c r="L2960">
        <v>200</v>
      </c>
      <c r="M2960" t="s">
        <v>144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421</v>
      </c>
      <c r="C2961">
        <v>2020</v>
      </c>
      <c r="D2961">
        <v>12</v>
      </c>
      <c r="E2961" t="s">
        <v>155</v>
      </c>
      <c r="F2961">
        <v>1</v>
      </c>
      <c r="G2961" t="s">
        <v>133</v>
      </c>
      <c r="H2961">
        <v>1</v>
      </c>
      <c r="I2961" t="s">
        <v>450</v>
      </c>
      <c r="J2961" t="s">
        <v>451</v>
      </c>
      <c r="K2961" t="s">
        <v>452</v>
      </c>
      <c r="L2961">
        <v>200</v>
      </c>
      <c r="M2961" t="s">
        <v>144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421</v>
      </c>
      <c r="C2962">
        <v>2020</v>
      </c>
      <c r="D2962">
        <v>12</v>
      </c>
      <c r="E2962" t="s">
        <v>155</v>
      </c>
      <c r="F2962">
        <v>10</v>
      </c>
      <c r="G2962" t="s">
        <v>150</v>
      </c>
      <c r="H2962">
        <v>1</v>
      </c>
      <c r="I2962" t="s">
        <v>450</v>
      </c>
      <c r="J2962" t="s">
        <v>451</v>
      </c>
      <c r="K2962" t="s">
        <v>452</v>
      </c>
      <c r="L2962">
        <v>207</v>
      </c>
      <c r="M2962" t="s">
        <v>152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421</v>
      </c>
      <c r="C2963">
        <v>2020</v>
      </c>
      <c r="D2963">
        <v>12</v>
      </c>
      <c r="E2963" t="s">
        <v>155</v>
      </c>
      <c r="F2963">
        <v>5</v>
      </c>
      <c r="G2963" t="s">
        <v>141</v>
      </c>
      <c r="H2963">
        <v>950</v>
      </c>
      <c r="I2963" t="s">
        <v>429</v>
      </c>
      <c r="J2963" t="s">
        <v>426</v>
      </c>
      <c r="K2963" t="s">
        <v>427</v>
      </c>
      <c r="L2963">
        <v>4552</v>
      </c>
      <c r="M2963" t="s">
        <v>157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421</v>
      </c>
      <c r="C2964">
        <v>2020</v>
      </c>
      <c r="D2964">
        <v>12</v>
      </c>
      <c r="E2964" t="s">
        <v>155</v>
      </c>
      <c r="F2964">
        <v>3</v>
      </c>
      <c r="G2964" t="s">
        <v>136</v>
      </c>
      <c r="H2964">
        <v>950</v>
      </c>
      <c r="I2964" t="s">
        <v>429</v>
      </c>
      <c r="J2964" t="s">
        <v>426</v>
      </c>
      <c r="K2964" t="s">
        <v>427</v>
      </c>
      <c r="L2964">
        <v>4532</v>
      </c>
      <c r="M2964" t="s">
        <v>143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421</v>
      </c>
      <c r="C2965">
        <v>2020</v>
      </c>
      <c r="D2965">
        <v>12</v>
      </c>
      <c r="E2965" t="s">
        <v>155</v>
      </c>
      <c r="F2965">
        <v>6</v>
      </c>
      <c r="G2965" t="s">
        <v>138</v>
      </c>
      <c r="H2965">
        <v>627</v>
      </c>
      <c r="I2965" t="s">
        <v>469</v>
      </c>
      <c r="J2965" t="s">
        <v>85</v>
      </c>
      <c r="K2965" t="s">
        <v>146</v>
      </c>
      <c r="L2965">
        <v>700</v>
      </c>
      <c r="M2965" t="s">
        <v>139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421</v>
      </c>
      <c r="C2966">
        <v>2020</v>
      </c>
      <c r="D2966">
        <v>12</v>
      </c>
      <c r="E2966" t="s">
        <v>155</v>
      </c>
      <c r="F2966">
        <v>5</v>
      </c>
      <c r="G2966" t="s">
        <v>141</v>
      </c>
      <c r="H2966">
        <v>13</v>
      </c>
      <c r="I2966" t="s">
        <v>433</v>
      </c>
      <c r="J2966" t="s">
        <v>434</v>
      </c>
      <c r="K2966" t="s">
        <v>435</v>
      </c>
      <c r="L2966">
        <v>460</v>
      </c>
      <c r="M2966" t="s">
        <v>142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421</v>
      </c>
      <c r="C2967">
        <v>2020</v>
      </c>
      <c r="D2967">
        <v>12</v>
      </c>
      <c r="E2967" t="s">
        <v>155</v>
      </c>
      <c r="F2967">
        <v>5</v>
      </c>
      <c r="G2967" t="s">
        <v>141</v>
      </c>
      <c r="H2967">
        <v>711</v>
      </c>
      <c r="I2967" t="s">
        <v>453</v>
      </c>
      <c r="J2967" t="s">
        <v>439</v>
      </c>
      <c r="K2967" t="s">
        <v>440</v>
      </c>
      <c r="L2967">
        <v>4552</v>
      </c>
      <c r="M2967" t="s">
        <v>157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421</v>
      </c>
      <c r="C2968">
        <v>2020</v>
      </c>
      <c r="D2968">
        <v>12</v>
      </c>
      <c r="E2968" t="s">
        <v>155</v>
      </c>
      <c r="F2968">
        <v>3</v>
      </c>
      <c r="G2968" t="s">
        <v>136</v>
      </c>
      <c r="H2968">
        <v>711</v>
      </c>
      <c r="I2968" t="s">
        <v>453</v>
      </c>
      <c r="J2968" t="s">
        <v>439</v>
      </c>
      <c r="K2968" t="s">
        <v>440</v>
      </c>
      <c r="L2968">
        <v>4532</v>
      </c>
      <c r="M2968" t="s">
        <v>143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421</v>
      </c>
      <c r="C2969">
        <v>2020</v>
      </c>
      <c r="D2969">
        <v>12</v>
      </c>
      <c r="E2969" t="s">
        <v>155</v>
      </c>
      <c r="F2969">
        <v>5</v>
      </c>
      <c r="G2969" t="s">
        <v>141</v>
      </c>
      <c r="H2969">
        <v>710</v>
      </c>
      <c r="I2969" t="s">
        <v>449</v>
      </c>
      <c r="J2969" t="s">
        <v>439</v>
      </c>
      <c r="K2969" t="s">
        <v>440</v>
      </c>
      <c r="L2969">
        <v>4552</v>
      </c>
      <c r="M2969" t="s">
        <v>157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421</v>
      </c>
      <c r="C2970">
        <v>2020</v>
      </c>
      <c r="D2970">
        <v>12</v>
      </c>
      <c r="E2970" t="s">
        <v>155</v>
      </c>
      <c r="F2970">
        <v>3</v>
      </c>
      <c r="G2970" t="s">
        <v>136</v>
      </c>
      <c r="H2970">
        <v>628</v>
      </c>
      <c r="I2970" t="s">
        <v>441</v>
      </c>
      <c r="J2970" t="s">
        <v>442</v>
      </c>
      <c r="K2970" t="s">
        <v>443</v>
      </c>
      <c r="L2970">
        <v>300</v>
      </c>
      <c r="M2970" t="s">
        <v>137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421</v>
      </c>
      <c r="C2971">
        <v>2020</v>
      </c>
      <c r="D2971">
        <v>12</v>
      </c>
      <c r="E2971" t="s">
        <v>155</v>
      </c>
      <c r="F2971">
        <v>3</v>
      </c>
      <c r="G2971" t="s">
        <v>136</v>
      </c>
      <c r="H2971">
        <v>629</v>
      </c>
      <c r="I2971" t="s">
        <v>470</v>
      </c>
      <c r="J2971" t="s">
        <v>431</v>
      </c>
      <c r="K2971" t="s">
        <v>432</v>
      </c>
      <c r="L2971">
        <v>300</v>
      </c>
      <c r="M2971" t="s">
        <v>137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421</v>
      </c>
      <c r="C2972">
        <v>2020</v>
      </c>
      <c r="D2972">
        <v>12</v>
      </c>
      <c r="E2972" t="s">
        <v>155</v>
      </c>
      <c r="F2972">
        <v>3</v>
      </c>
      <c r="G2972" t="s">
        <v>136</v>
      </c>
      <c r="H2972">
        <v>1</v>
      </c>
      <c r="I2972" t="s">
        <v>450</v>
      </c>
      <c r="J2972" t="s">
        <v>451</v>
      </c>
      <c r="K2972" t="s">
        <v>452</v>
      </c>
      <c r="L2972">
        <v>300</v>
      </c>
      <c r="M2972" t="s">
        <v>137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421</v>
      </c>
      <c r="C2973">
        <v>2020</v>
      </c>
      <c r="D2973">
        <v>12</v>
      </c>
      <c r="E2973" t="s">
        <v>155</v>
      </c>
      <c r="F2973">
        <v>1</v>
      </c>
      <c r="G2973" t="s">
        <v>133</v>
      </c>
      <c r="H2973">
        <v>6</v>
      </c>
      <c r="I2973" t="s">
        <v>422</v>
      </c>
      <c r="J2973" t="s">
        <v>423</v>
      </c>
      <c r="K2973" t="s">
        <v>424</v>
      </c>
      <c r="L2973">
        <v>200</v>
      </c>
      <c r="M2973" t="s">
        <v>144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421</v>
      </c>
      <c r="C2974">
        <v>2020</v>
      </c>
      <c r="D2974">
        <v>12</v>
      </c>
      <c r="E2974" t="s">
        <v>155</v>
      </c>
      <c r="F2974">
        <v>3</v>
      </c>
      <c r="G2974" t="s">
        <v>136</v>
      </c>
      <c r="H2974">
        <v>6</v>
      </c>
      <c r="I2974" t="s">
        <v>422</v>
      </c>
      <c r="J2974" t="s">
        <v>423</v>
      </c>
      <c r="K2974" t="s">
        <v>424</v>
      </c>
      <c r="L2974">
        <v>300</v>
      </c>
      <c r="M2974" t="s">
        <v>137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421</v>
      </c>
      <c r="C2975">
        <v>2020</v>
      </c>
      <c r="D2975">
        <v>12</v>
      </c>
      <c r="E2975" t="s">
        <v>155</v>
      </c>
      <c r="F2975">
        <v>5</v>
      </c>
      <c r="G2975" t="s">
        <v>141</v>
      </c>
      <c r="H2975">
        <v>700</v>
      </c>
      <c r="I2975" t="s">
        <v>448</v>
      </c>
      <c r="J2975" t="s">
        <v>439</v>
      </c>
      <c r="K2975" t="s">
        <v>440</v>
      </c>
      <c r="L2975">
        <v>460</v>
      </c>
      <c r="M2975" t="s">
        <v>142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421</v>
      </c>
      <c r="C2976">
        <v>2020</v>
      </c>
      <c r="D2976">
        <v>12</v>
      </c>
      <c r="E2976" t="s">
        <v>155</v>
      </c>
      <c r="F2976">
        <v>6</v>
      </c>
      <c r="G2976" t="s">
        <v>138</v>
      </c>
      <c r="H2976">
        <v>629</v>
      </c>
      <c r="I2976" t="s">
        <v>470</v>
      </c>
      <c r="J2976" t="s">
        <v>431</v>
      </c>
      <c r="K2976" t="s">
        <v>432</v>
      </c>
      <c r="L2976">
        <v>700</v>
      </c>
      <c r="M2976" t="s">
        <v>139</v>
      </c>
      <c r="N2976">
        <v>95</v>
      </c>
      <c r="O2976">
        <v>155761.37</v>
      </c>
      <c r="P2976">
        <v>370323</v>
      </c>
      <c r="Q2976" t="str">
        <f t="shared" si="46"/>
        <v>E6 - OTHER</v>
      </c>
    </row>
    <row r="2977" spans="1:17" x14ac:dyDescent="0.35">
      <c r="A2977">
        <v>49</v>
      </c>
      <c r="B2977" t="s">
        <v>421</v>
      </c>
      <c r="C2977">
        <v>2020</v>
      </c>
      <c r="D2977">
        <v>12</v>
      </c>
      <c r="E2977" t="s">
        <v>155</v>
      </c>
      <c r="F2977">
        <v>10</v>
      </c>
      <c r="G2977" t="s">
        <v>150</v>
      </c>
      <c r="H2977">
        <v>905</v>
      </c>
      <c r="I2977" t="s">
        <v>455</v>
      </c>
      <c r="J2977" t="s">
        <v>423</v>
      </c>
      <c r="K2977" t="s">
        <v>424</v>
      </c>
      <c r="L2977">
        <v>4513</v>
      </c>
      <c r="M2977" t="s">
        <v>151</v>
      </c>
      <c r="N2977">
        <v>108</v>
      </c>
      <c r="O2977">
        <v>4670.3</v>
      </c>
      <c r="P2977">
        <v>75253</v>
      </c>
      <c r="Q2977" t="str">
        <f t="shared" si="46"/>
        <v>E2 - Low Income Residential</v>
      </c>
    </row>
    <row r="2978" spans="1:17" x14ac:dyDescent="0.35">
      <c r="A2978">
        <v>49</v>
      </c>
      <c r="B2978" t="s">
        <v>421</v>
      </c>
      <c r="C2978">
        <v>2020</v>
      </c>
      <c r="D2978">
        <v>12</v>
      </c>
      <c r="E2978" t="s">
        <v>155</v>
      </c>
      <c r="F2978">
        <v>5</v>
      </c>
      <c r="G2978" t="s">
        <v>141</v>
      </c>
      <c r="H2978">
        <v>122</v>
      </c>
      <c r="I2978" t="s">
        <v>461</v>
      </c>
      <c r="J2978" t="s">
        <v>462</v>
      </c>
      <c r="K2978" t="s">
        <v>463</v>
      </c>
      <c r="L2978">
        <v>460</v>
      </c>
      <c r="M2978" t="s">
        <v>142</v>
      </c>
      <c r="N2978">
        <v>1</v>
      </c>
      <c r="O2978">
        <v>27525.84</v>
      </c>
      <c r="P2978">
        <v>368264</v>
      </c>
      <c r="Q2978" t="str">
        <f t="shared" si="46"/>
        <v>E5 - Large C&amp;I</v>
      </c>
    </row>
    <row r="2979" spans="1:17" x14ac:dyDescent="0.35">
      <c r="A2979">
        <v>49</v>
      </c>
      <c r="B2979" t="s">
        <v>421</v>
      </c>
      <c r="C2979">
        <v>2020</v>
      </c>
      <c r="D2979">
        <v>12</v>
      </c>
      <c r="E2979" t="s">
        <v>155</v>
      </c>
      <c r="F2979">
        <v>5</v>
      </c>
      <c r="G2979" t="s">
        <v>141</v>
      </c>
      <c r="H2979">
        <v>6</v>
      </c>
      <c r="I2979" t="s">
        <v>422</v>
      </c>
      <c r="J2979" t="s">
        <v>423</v>
      </c>
      <c r="K2979" t="s">
        <v>424</v>
      </c>
      <c r="L2979">
        <v>460</v>
      </c>
      <c r="M2979" t="s">
        <v>142</v>
      </c>
      <c r="N2979">
        <v>1</v>
      </c>
      <c r="O2979">
        <v>55.45</v>
      </c>
      <c r="P2979">
        <v>295</v>
      </c>
      <c r="Q2979" t="str">
        <f t="shared" si="46"/>
        <v>E2 - Low Income Residential</v>
      </c>
    </row>
    <row r="2980" spans="1:17" x14ac:dyDescent="0.35">
      <c r="A2980">
        <v>49</v>
      </c>
      <c r="B2980" t="s">
        <v>421</v>
      </c>
      <c r="C2980">
        <v>2020</v>
      </c>
      <c r="D2980">
        <v>12</v>
      </c>
      <c r="E2980" t="s">
        <v>155</v>
      </c>
      <c r="F2980">
        <v>1</v>
      </c>
      <c r="G2980" t="s">
        <v>133</v>
      </c>
      <c r="H2980">
        <v>34</v>
      </c>
      <c r="I2980" t="s">
        <v>464</v>
      </c>
      <c r="J2980" t="s">
        <v>459</v>
      </c>
      <c r="K2980" t="s">
        <v>460</v>
      </c>
      <c r="L2980">
        <v>200</v>
      </c>
      <c r="M2980" t="s">
        <v>144</v>
      </c>
      <c r="N2980">
        <v>2</v>
      </c>
      <c r="O2980">
        <v>52.77</v>
      </c>
      <c r="P2980">
        <v>135</v>
      </c>
      <c r="Q2980" t="str">
        <f t="shared" si="46"/>
        <v>E3 - Small C&amp;I</v>
      </c>
    </row>
    <row r="2981" spans="1:17" x14ac:dyDescent="0.35">
      <c r="A2981">
        <v>49</v>
      </c>
      <c r="B2981" t="s">
        <v>421</v>
      </c>
      <c r="C2981">
        <v>2020</v>
      </c>
      <c r="D2981">
        <v>12</v>
      </c>
      <c r="E2981" t="s">
        <v>155</v>
      </c>
      <c r="F2981">
        <v>3</v>
      </c>
      <c r="G2981" t="s">
        <v>136</v>
      </c>
      <c r="H2981">
        <v>34</v>
      </c>
      <c r="I2981" t="s">
        <v>464</v>
      </c>
      <c r="J2981" t="s">
        <v>459</v>
      </c>
      <c r="K2981" t="s">
        <v>460</v>
      </c>
      <c r="L2981">
        <v>300</v>
      </c>
      <c r="M2981" t="s">
        <v>137</v>
      </c>
      <c r="N2981">
        <v>111</v>
      </c>
      <c r="O2981">
        <v>8941.08</v>
      </c>
      <c r="P2981">
        <v>36156</v>
      </c>
      <c r="Q2981" t="str">
        <f t="shared" si="46"/>
        <v>E3 - Small C&amp;I</v>
      </c>
    </row>
    <row r="2982" spans="1:17" x14ac:dyDescent="0.35">
      <c r="A2982">
        <v>49</v>
      </c>
      <c r="B2982" t="s">
        <v>421</v>
      </c>
      <c r="C2982">
        <v>2020</v>
      </c>
      <c r="D2982">
        <v>12</v>
      </c>
      <c r="E2982" t="s">
        <v>155</v>
      </c>
      <c r="F2982">
        <v>6</v>
      </c>
      <c r="G2982" t="s">
        <v>138</v>
      </c>
      <c r="H2982">
        <v>951</v>
      </c>
      <c r="I2982" t="s">
        <v>458</v>
      </c>
      <c r="J2982" t="s">
        <v>459</v>
      </c>
      <c r="K2982" t="s">
        <v>460</v>
      </c>
      <c r="L2982">
        <v>4562</v>
      </c>
      <c r="M2982" t="s">
        <v>145</v>
      </c>
      <c r="N2982">
        <v>243</v>
      </c>
      <c r="O2982">
        <v>13988.08</v>
      </c>
      <c r="P2982">
        <v>98041</v>
      </c>
      <c r="Q2982" t="str">
        <f t="shared" si="46"/>
        <v>E3 - Small C&amp;I</v>
      </c>
    </row>
    <row r="2983" spans="1:17" x14ac:dyDescent="0.35">
      <c r="A2983">
        <v>49</v>
      </c>
      <c r="B2983" t="s">
        <v>421</v>
      </c>
      <c r="C2983">
        <v>2020</v>
      </c>
      <c r="D2983">
        <v>12</v>
      </c>
      <c r="E2983" t="s">
        <v>155</v>
      </c>
      <c r="F2983">
        <v>6</v>
      </c>
      <c r="G2983" t="s">
        <v>138</v>
      </c>
      <c r="H2983">
        <v>630</v>
      </c>
      <c r="I2983" t="s">
        <v>456</v>
      </c>
      <c r="J2983" t="s">
        <v>158</v>
      </c>
      <c r="K2983" t="s">
        <v>146</v>
      </c>
      <c r="L2983">
        <v>700</v>
      </c>
      <c r="M2983" t="s">
        <v>139</v>
      </c>
      <c r="N2983">
        <v>1</v>
      </c>
      <c r="O2983">
        <v>948.36</v>
      </c>
      <c r="P2983">
        <v>4642</v>
      </c>
      <c r="Q2983" t="str">
        <f t="shared" si="46"/>
        <v>E6 - OTHER</v>
      </c>
    </row>
    <row r="2984" spans="1:17" x14ac:dyDescent="0.35">
      <c r="A2984">
        <v>49</v>
      </c>
      <c r="B2984" t="s">
        <v>421</v>
      </c>
      <c r="C2984">
        <v>2020</v>
      </c>
      <c r="D2984">
        <v>12</v>
      </c>
      <c r="E2984" t="s">
        <v>155</v>
      </c>
      <c r="F2984">
        <v>6</v>
      </c>
      <c r="G2984" t="s">
        <v>138</v>
      </c>
      <c r="H2984">
        <v>619</v>
      </c>
      <c r="I2984" t="s">
        <v>475</v>
      </c>
      <c r="J2984" t="s">
        <v>158</v>
      </c>
      <c r="K2984" t="s">
        <v>146</v>
      </c>
      <c r="L2984">
        <v>4562</v>
      </c>
      <c r="M2984" t="s">
        <v>145</v>
      </c>
      <c r="N2984">
        <v>121</v>
      </c>
      <c r="O2984">
        <v>159012.57999999999</v>
      </c>
      <c r="P2984">
        <v>1476911</v>
      </c>
      <c r="Q2984" t="str">
        <f t="shared" si="46"/>
        <v>E6 - OTHER</v>
      </c>
    </row>
    <row r="2985" spans="1:17" x14ac:dyDescent="0.35">
      <c r="A2985">
        <v>49</v>
      </c>
      <c r="B2985" t="s">
        <v>421</v>
      </c>
      <c r="C2985">
        <v>2020</v>
      </c>
      <c r="D2985">
        <v>12</v>
      </c>
      <c r="E2985" t="s">
        <v>155</v>
      </c>
      <c r="F2985">
        <v>5</v>
      </c>
      <c r="G2985" t="s">
        <v>141</v>
      </c>
      <c r="H2985">
        <v>954</v>
      </c>
      <c r="I2985" t="s">
        <v>437</v>
      </c>
      <c r="J2985" t="s">
        <v>434</v>
      </c>
      <c r="K2985" t="s">
        <v>435</v>
      </c>
      <c r="L2985">
        <v>4552</v>
      </c>
      <c r="M2985" t="s">
        <v>157</v>
      </c>
      <c r="N2985">
        <v>178</v>
      </c>
      <c r="O2985">
        <v>393023.81</v>
      </c>
      <c r="P2985">
        <v>3808933</v>
      </c>
      <c r="Q2985" t="str">
        <f t="shared" si="46"/>
        <v>E4 - Medium C&amp;I</v>
      </c>
    </row>
    <row r="2986" spans="1:17" x14ac:dyDescent="0.35">
      <c r="A2986">
        <v>49</v>
      </c>
      <c r="B2986" t="s">
        <v>421</v>
      </c>
      <c r="C2986">
        <v>2020</v>
      </c>
      <c r="D2986">
        <v>12</v>
      </c>
      <c r="E2986" t="s">
        <v>155</v>
      </c>
      <c r="F2986">
        <v>3</v>
      </c>
      <c r="G2986" t="s">
        <v>136</v>
      </c>
      <c r="H2986">
        <v>700</v>
      </c>
      <c r="I2986" t="s">
        <v>448</v>
      </c>
      <c r="J2986" t="s">
        <v>439</v>
      </c>
      <c r="K2986" t="s">
        <v>440</v>
      </c>
      <c r="L2986">
        <v>300</v>
      </c>
      <c r="M2986" t="s">
        <v>137</v>
      </c>
      <c r="N2986">
        <v>49</v>
      </c>
      <c r="O2986">
        <v>1051019.6200000001</v>
      </c>
      <c r="P2986">
        <v>6502153</v>
      </c>
      <c r="Q2986" t="str">
        <f t="shared" si="46"/>
        <v>E5 - Large C&amp;I</v>
      </c>
    </row>
    <row r="2987" spans="1:17" x14ac:dyDescent="0.35">
      <c r="A2987">
        <v>49</v>
      </c>
      <c r="B2987" t="s">
        <v>421</v>
      </c>
      <c r="C2987">
        <v>2020</v>
      </c>
      <c r="D2987">
        <v>12</v>
      </c>
      <c r="E2987" t="s">
        <v>155</v>
      </c>
      <c r="F2987">
        <v>10</v>
      </c>
      <c r="G2987" t="s">
        <v>150</v>
      </c>
      <c r="H2987">
        <v>628</v>
      </c>
      <c r="I2987" t="s">
        <v>441</v>
      </c>
      <c r="J2987" t="s">
        <v>442</v>
      </c>
      <c r="K2987" t="s">
        <v>443</v>
      </c>
      <c r="L2987">
        <v>207</v>
      </c>
      <c r="M2987" t="s">
        <v>152</v>
      </c>
      <c r="N2987">
        <v>7</v>
      </c>
      <c r="O2987">
        <v>214.29</v>
      </c>
      <c r="P2987">
        <v>775</v>
      </c>
      <c r="Q2987" t="str">
        <f t="shared" si="46"/>
        <v>E6 - OTHER</v>
      </c>
    </row>
    <row r="2988" spans="1:17" x14ac:dyDescent="0.35">
      <c r="A2988">
        <v>49</v>
      </c>
      <c r="B2988" t="s">
        <v>421</v>
      </c>
      <c r="C2988">
        <v>2020</v>
      </c>
      <c r="D2988">
        <v>12</v>
      </c>
      <c r="E2988" t="s">
        <v>155</v>
      </c>
      <c r="F2988">
        <v>6</v>
      </c>
      <c r="G2988" t="s">
        <v>138</v>
      </c>
      <c r="H2988">
        <v>605</v>
      </c>
      <c r="I2988" t="s">
        <v>468</v>
      </c>
      <c r="J2988" t="s">
        <v>442</v>
      </c>
      <c r="K2988" t="s">
        <v>443</v>
      </c>
      <c r="L2988">
        <v>700</v>
      </c>
      <c r="M2988" t="s">
        <v>139</v>
      </c>
      <c r="N2988">
        <v>16</v>
      </c>
      <c r="O2988">
        <v>1390.92</v>
      </c>
      <c r="P2988">
        <v>5368</v>
      </c>
      <c r="Q2988" t="str">
        <f t="shared" si="46"/>
        <v>E6 - OTHER</v>
      </c>
    </row>
    <row r="2989" spans="1:17" x14ac:dyDescent="0.35">
      <c r="A2989">
        <v>49</v>
      </c>
      <c r="B2989" t="s">
        <v>421</v>
      </c>
      <c r="C2989">
        <v>2020</v>
      </c>
      <c r="D2989">
        <v>12</v>
      </c>
      <c r="E2989" t="s">
        <v>155</v>
      </c>
      <c r="F2989">
        <v>1</v>
      </c>
      <c r="G2989" t="s">
        <v>133</v>
      </c>
      <c r="H2989">
        <v>616</v>
      </c>
      <c r="I2989" t="s">
        <v>447</v>
      </c>
      <c r="J2989" t="s">
        <v>442</v>
      </c>
      <c r="K2989" t="s">
        <v>443</v>
      </c>
      <c r="L2989">
        <v>4512</v>
      </c>
      <c r="M2989" t="s">
        <v>134</v>
      </c>
      <c r="N2989">
        <v>44</v>
      </c>
      <c r="O2989">
        <v>4665.1499999999996</v>
      </c>
      <c r="P2989">
        <v>19212</v>
      </c>
      <c r="Q2989" t="str">
        <f t="shared" si="46"/>
        <v>E6 - OTHER</v>
      </c>
    </row>
    <row r="2990" spans="1:17" x14ac:dyDescent="0.35">
      <c r="A2990">
        <v>49</v>
      </c>
      <c r="B2990" t="s">
        <v>421</v>
      </c>
      <c r="C2990">
        <v>2020</v>
      </c>
      <c r="D2990">
        <v>12</v>
      </c>
      <c r="E2990" t="s">
        <v>155</v>
      </c>
      <c r="F2990">
        <v>3</v>
      </c>
      <c r="G2990" t="s">
        <v>136</v>
      </c>
      <c r="H2990">
        <v>924</v>
      </c>
      <c r="I2990" t="s">
        <v>444</v>
      </c>
      <c r="J2990" t="s">
        <v>445</v>
      </c>
      <c r="K2990" t="s">
        <v>446</v>
      </c>
      <c r="L2990">
        <v>4532</v>
      </c>
      <c r="M2990" t="s">
        <v>143</v>
      </c>
      <c r="N2990">
        <v>1</v>
      </c>
      <c r="O2990">
        <v>137123.01</v>
      </c>
      <c r="P2990">
        <v>1237157</v>
      </c>
      <c r="Q2990" t="str">
        <f t="shared" si="46"/>
        <v>E5 - Large C&amp;I</v>
      </c>
    </row>
    <row r="2991" spans="1:17" x14ac:dyDescent="0.35">
      <c r="A2991">
        <v>49</v>
      </c>
      <c r="B2991" t="s">
        <v>421</v>
      </c>
      <c r="C2991">
        <v>2020</v>
      </c>
      <c r="D2991">
        <v>12</v>
      </c>
      <c r="E2991" t="s">
        <v>155</v>
      </c>
      <c r="F2991">
        <v>1</v>
      </c>
      <c r="G2991" t="s">
        <v>133</v>
      </c>
      <c r="H2991">
        <v>5</v>
      </c>
      <c r="I2991" t="s">
        <v>425</v>
      </c>
      <c r="J2991" t="s">
        <v>426</v>
      </c>
      <c r="K2991" t="s">
        <v>427</v>
      </c>
      <c r="L2991">
        <v>200</v>
      </c>
      <c r="M2991" t="s">
        <v>144</v>
      </c>
      <c r="N2991">
        <v>878</v>
      </c>
      <c r="O2991">
        <v>93089.65</v>
      </c>
      <c r="P2991">
        <v>388250</v>
      </c>
      <c r="Q2991" t="str">
        <f t="shared" si="46"/>
        <v>E3 - Small C&amp;I</v>
      </c>
    </row>
    <row r="2992" spans="1:17" x14ac:dyDescent="0.35">
      <c r="A2992">
        <v>49</v>
      </c>
      <c r="B2992" t="s">
        <v>421</v>
      </c>
      <c r="C2992">
        <v>2020</v>
      </c>
      <c r="D2992">
        <v>12</v>
      </c>
      <c r="E2992" t="s">
        <v>155</v>
      </c>
      <c r="F2992">
        <v>10</v>
      </c>
      <c r="G2992" t="s">
        <v>150</v>
      </c>
      <c r="H2992">
        <v>6</v>
      </c>
      <c r="I2992" t="s">
        <v>422</v>
      </c>
      <c r="J2992" t="s">
        <v>423</v>
      </c>
      <c r="K2992" t="s">
        <v>424</v>
      </c>
      <c r="L2992">
        <v>207</v>
      </c>
      <c r="M2992" t="s">
        <v>152</v>
      </c>
      <c r="N2992">
        <v>947</v>
      </c>
      <c r="O2992">
        <v>146991.1</v>
      </c>
      <c r="P2992">
        <v>855904</v>
      </c>
      <c r="Q2992" t="str">
        <f t="shared" si="46"/>
        <v>E2 - Low Income Residential</v>
      </c>
    </row>
    <row r="2993" spans="1:17" x14ac:dyDescent="0.35">
      <c r="A2993">
        <v>49</v>
      </c>
      <c r="B2993" t="s">
        <v>421</v>
      </c>
      <c r="C2993">
        <v>2020</v>
      </c>
      <c r="D2993">
        <v>12</v>
      </c>
      <c r="E2993" t="s">
        <v>155</v>
      </c>
      <c r="F2993">
        <v>3</v>
      </c>
      <c r="G2993" t="s">
        <v>136</v>
      </c>
      <c r="H2993">
        <v>53</v>
      </c>
      <c r="I2993" t="s">
        <v>436</v>
      </c>
      <c r="J2993" t="s">
        <v>434</v>
      </c>
      <c r="K2993" t="s">
        <v>435</v>
      </c>
      <c r="L2993">
        <v>300</v>
      </c>
      <c r="M2993" t="s">
        <v>137</v>
      </c>
      <c r="N2993">
        <v>151</v>
      </c>
      <c r="O2993">
        <v>349811.38</v>
      </c>
      <c r="P2993">
        <v>1715545</v>
      </c>
      <c r="Q2993" t="str">
        <f t="shared" si="46"/>
        <v>E4 - Medium C&amp;I</v>
      </c>
    </row>
    <row r="2994" spans="1:17" x14ac:dyDescent="0.35">
      <c r="A2994">
        <v>49</v>
      </c>
      <c r="B2994" t="s">
        <v>421</v>
      </c>
      <c r="C2994">
        <v>2020</v>
      </c>
      <c r="D2994">
        <v>12</v>
      </c>
      <c r="E2994" t="s">
        <v>155</v>
      </c>
      <c r="F2994">
        <v>3</v>
      </c>
      <c r="G2994" t="s">
        <v>136</v>
      </c>
      <c r="H2994">
        <v>705</v>
      </c>
      <c r="I2994" t="s">
        <v>438</v>
      </c>
      <c r="J2994" t="s">
        <v>439</v>
      </c>
      <c r="K2994" t="s">
        <v>440</v>
      </c>
      <c r="L2994">
        <v>300</v>
      </c>
      <c r="M2994" t="s">
        <v>137</v>
      </c>
      <c r="N2994">
        <v>70</v>
      </c>
      <c r="O2994">
        <v>1685238.08</v>
      </c>
      <c r="P2994">
        <v>10107849</v>
      </c>
      <c r="Q2994" t="str">
        <f t="shared" si="46"/>
        <v>E5 - Large C&amp;I</v>
      </c>
    </row>
    <row r="2995" spans="1:17" x14ac:dyDescent="0.35">
      <c r="A2995">
        <v>49</v>
      </c>
      <c r="B2995" t="s">
        <v>421</v>
      </c>
      <c r="C2995">
        <v>2020</v>
      </c>
      <c r="D2995">
        <v>12</v>
      </c>
      <c r="E2995" t="s">
        <v>155</v>
      </c>
      <c r="F2995">
        <v>3</v>
      </c>
      <c r="G2995" t="s">
        <v>136</v>
      </c>
      <c r="H2995">
        <v>605</v>
      </c>
      <c r="I2995" t="s">
        <v>468</v>
      </c>
      <c r="J2995" t="s">
        <v>442</v>
      </c>
      <c r="K2995" t="s">
        <v>443</v>
      </c>
      <c r="L2995">
        <v>300</v>
      </c>
      <c r="M2995" t="s">
        <v>137</v>
      </c>
      <c r="N2995">
        <v>15</v>
      </c>
      <c r="O2995">
        <v>970.06</v>
      </c>
      <c r="P2995">
        <v>3763</v>
      </c>
      <c r="Q2995" t="str">
        <f t="shared" si="46"/>
        <v>E6 - OTHER</v>
      </c>
    </row>
    <row r="2996" spans="1:17" x14ac:dyDescent="0.35">
      <c r="A2996">
        <v>49</v>
      </c>
      <c r="B2996" t="s">
        <v>421</v>
      </c>
      <c r="C2996">
        <v>2020</v>
      </c>
      <c r="D2996">
        <v>12</v>
      </c>
      <c r="E2996" t="s">
        <v>155</v>
      </c>
      <c r="F2996">
        <v>3</v>
      </c>
      <c r="G2996" t="s">
        <v>136</v>
      </c>
      <c r="H2996">
        <v>117</v>
      </c>
      <c r="I2996" t="s">
        <v>478</v>
      </c>
      <c r="J2996" t="s">
        <v>462</v>
      </c>
      <c r="K2996" t="s">
        <v>463</v>
      </c>
      <c r="L2996">
        <v>300</v>
      </c>
      <c r="M2996" t="s">
        <v>137</v>
      </c>
      <c r="N2996">
        <v>2</v>
      </c>
      <c r="O2996">
        <v>7665.74</v>
      </c>
      <c r="P2996">
        <v>16797</v>
      </c>
      <c r="Q2996" t="str">
        <f t="shared" si="46"/>
        <v>E5 - Large C&amp;I</v>
      </c>
    </row>
    <row r="2997" spans="1:17" x14ac:dyDescent="0.35">
      <c r="A2997">
        <v>49</v>
      </c>
      <c r="B2997" t="s">
        <v>421</v>
      </c>
      <c r="C2997">
        <v>2020</v>
      </c>
      <c r="D2997">
        <v>12</v>
      </c>
      <c r="E2997" t="s">
        <v>155</v>
      </c>
      <c r="F2997">
        <v>3</v>
      </c>
      <c r="G2997" t="s">
        <v>136</v>
      </c>
      <c r="H2997">
        <v>903</v>
      </c>
      <c r="I2997" t="s">
        <v>454</v>
      </c>
      <c r="J2997" t="s">
        <v>451</v>
      </c>
      <c r="K2997" t="s">
        <v>452</v>
      </c>
      <c r="L2997">
        <v>4532</v>
      </c>
      <c r="M2997" t="s">
        <v>143</v>
      </c>
      <c r="N2997">
        <v>105</v>
      </c>
      <c r="O2997">
        <v>26570.1</v>
      </c>
      <c r="P2997">
        <v>220869</v>
      </c>
      <c r="Q2997" t="str">
        <f t="shared" si="46"/>
        <v>E1 - Residential</v>
      </c>
    </row>
    <row r="2998" spans="1:17" x14ac:dyDescent="0.35">
      <c r="A2998">
        <v>49</v>
      </c>
      <c r="B2998" t="s">
        <v>421</v>
      </c>
      <c r="C2998">
        <v>2020</v>
      </c>
      <c r="D2998">
        <v>12</v>
      </c>
      <c r="E2998" t="s">
        <v>155</v>
      </c>
      <c r="F2998">
        <v>5</v>
      </c>
      <c r="G2998" t="s">
        <v>141</v>
      </c>
      <c r="H2998">
        <v>5</v>
      </c>
      <c r="I2998" t="s">
        <v>425</v>
      </c>
      <c r="J2998" t="s">
        <v>426</v>
      </c>
      <c r="K2998" t="s">
        <v>427</v>
      </c>
      <c r="L2998">
        <v>460</v>
      </c>
      <c r="M2998" t="s">
        <v>142</v>
      </c>
      <c r="N2998">
        <v>746</v>
      </c>
      <c r="O2998">
        <v>263094.69</v>
      </c>
      <c r="P2998">
        <v>1210415</v>
      </c>
      <c r="Q2998" t="str">
        <f t="shared" si="46"/>
        <v>E3 - Small C&amp;I</v>
      </c>
    </row>
    <row r="2999" spans="1:17" x14ac:dyDescent="0.35">
      <c r="A2999">
        <v>49</v>
      </c>
      <c r="B2999" t="s">
        <v>421</v>
      </c>
      <c r="C2999">
        <v>2020</v>
      </c>
      <c r="D2999">
        <v>12</v>
      </c>
      <c r="E2999" t="s">
        <v>155</v>
      </c>
      <c r="F2999">
        <v>6</v>
      </c>
      <c r="G2999" t="s">
        <v>138</v>
      </c>
      <c r="H2999">
        <v>631</v>
      </c>
      <c r="I2999" t="s">
        <v>476</v>
      </c>
      <c r="J2999" t="s">
        <v>158</v>
      </c>
      <c r="K2999" t="s">
        <v>146</v>
      </c>
      <c r="L2999">
        <v>700</v>
      </c>
      <c r="M2999" t="s">
        <v>139</v>
      </c>
      <c r="N2999">
        <v>26</v>
      </c>
      <c r="O2999">
        <v>26695.85</v>
      </c>
      <c r="P2999">
        <v>131535</v>
      </c>
      <c r="Q2999" t="str">
        <f t="shared" si="46"/>
        <v>E6 - OTHER</v>
      </c>
    </row>
    <row r="3000" spans="1:17" x14ac:dyDescent="0.35">
      <c r="A3000">
        <v>49</v>
      </c>
      <c r="B3000" t="s">
        <v>421</v>
      </c>
      <c r="C3000">
        <v>2020</v>
      </c>
      <c r="D3000">
        <v>12</v>
      </c>
      <c r="E3000" t="s">
        <v>155</v>
      </c>
      <c r="F3000">
        <v>1</v>
      </c>
      <c r="G3000" t="s">
        <v>133</v>
      </c>
      <c r="H3000">
        <v>13</v>
      </c>
      <c r="I3000" t="s">
        <v>433</v>
      </c>
      <c r="J3000" t="s">
        <v>434</v>
      </c>
      <c r="K3000" t="s">
        <v>435</v>
      </c>
      <c r="L3000">
        <v>200</v>
      </c>
      <c r="M3000" t="s">
        <v>144</v>
      </c>
      <c r="N3000">
        <v>7</v>
      </c>
      <c r="O3000">
        <v>5957.4</v>
      </c>
      <c r="P3000">
        <v>23826</v>
      </c>
      <c r="Q3000" t="str">
        <f t="shared" si="46"/>
        <v>E4 - Medium C&amp;I</v>
      </c>
    </row>
    <row r="3001" spans="1:17" x14ac:dyDescent="0.35">
      <c r="A3001">
        <v>49</v>
      </c>
      <c r="B3001" t="s">
        <v>421</v>
      </c>
      <c r="C3001">
        <v>2020</v>
      </c>
      <c r="D3001">
        <v>12</v>
      </c>
      <c r="E3001" t="s">
        <v>155</v>
      </c>
      <c r="F3001">
        <v>5</v>
      </c>
      <c r="G3001" t="s">
        <v>141</v>
      </c>
      <c r="H3001">
        <v>943</v>
      </c>
      <c r="I3001" t="s">
        <v>465</v>
      </c>
      <c r="J3001" t="s">
        <v>466</v>
      </c>
      <c r="K3001" t="s">
        <v>467</v>
      </c>
      <c r="L3001">
        <v>4552</v>
      </c>
      <c r="M3001" t="s">
        <v>157</v>
      </c>
      <c r="N3001">
        <v>1</v>
      </c>
      <c r="O3001">
        <v>8786.49</v>
      </c>
      <c r="P3001">
        <v>0</v>
      </c>
      <c r="Q3001" t="str">
        <f t="shared" si="46"/>
        <v>E6 - OTHER</v>
      </c>
    </row>
    <row r="3002" spans="1:17" x14ac:dyDescent="0.35">
      <c r="A3002">
        <v>49</v>
      </c>
      <c r="B3002" t="s">
        <v>421</v>
      </c>
      <c r="C3002">
        <v>2020</v>
      </c>
      <c r="D3002">
        <v>12</v>
      </c>
      <c r="E3002" t="s">
        <v>155</v>
      </c>
      <c r="F3002">
        <v>3</v>
      </c>
      <c r="G3002" t="s">
        <v>136</v>
      </c>
      <c r="H3002">
        <v>710</v>
      </c>
      <c r="I3002" t="s">
        <v>449</v>
      </c>
      <c r="J3002" t="s">
        <v>439</v>
      </c>
      <c r="K3002" t="s">
        <v>440</v>
      </c>
      <c r="L3002">
        <v>4532</v>
      </c>
      <c r="M3002" t="s">
        <v>143</v>
      </c>
      <c r="N3002">
        <v>293</v>
      </c>
      <c r="O3002">
        <v>4555589.6100000003</v>
      </c>
      <c r="P3002">
        <v>58428671</v>
      </c>
      <c r="Q3002" t="str">
        <f t="shared" si="46"/>
        <v>E5 - Large C&amp;I</v>
      </c>
    </row>
    <row r="3003" spans="1:17" x14ac:dyDescent="0.35">
      <c r="A3003">
        <v>49</v>
      </c>
      <c r="B3003" t="s">
        <v>421</v>
      </c>
      <c r="C3003">
        <v>2020</v>
      </c>
      <c r="D3003">
        <v>12</v>
      </c>
      <c r="E3003" t="s">
        <v>155</v>
      </c>
      <c r="F3003">
        <v>6</v>
      </c>
      <c r="G3003" t="s">
        <v>138</v>
      </c>
      <c r="H3003">
        <v>617</v>
      </c>
      <c r="I3003" t="s">
        <v>471</v>
      </c>
      <c r="J3003" t="s">
        <v>431</v>
      </c>
      <c r="K3003" t="s">
        <v>432</v>
      </c>
      <c r="L3003">
        <v>4562</v>
      </c>
      <c r="M3003" t="s">
        <v>145</v>
      </c>
      <c r="N3003">
        <v>136</v>
      </c>
      <c r="O3003">
        <v>449861.15</v>
      </c>
      <c r="P3003">
        <v>1484146</v>
      </c>
      <c r="Q3003" t="str">
        <f t="shared" si="46"/>
        <v>E6 - OTHER</v>
      </c>
    </row>
    <row r="3004" spans="1:17" x14ac:dyDescent="0.35">
      <c r="A3004">
        <v>49</v>
      </c>
      <c r="B3004" t="s">
        <v>421</v>
      </c>
      <c r="C3004">
        <v>2020</v>
      </c>
      <c r="D3004">
        <v>12</v>
      </c>
      <c r="E3004" t="s">
        <v>155</v>
      </c>
      <c r="F3004">
        <v>6</v>
      </c>
      <c r="G3004" t="s">
        <v>138</v>
      </c>
      <c r="H3004">
        <v>610</v>
      </c>
      <c r="I3004" t="s">
        <v>430</v>
      </c>
      <c r="J3004" t="s">
        <v>431</v>
      </c>
      <c r="K3004" t="s">
        <v>432</v>
      </c>
      <c r="L3004">
        <v>700</v>
      </c>
      <c r="M3004" t="s">
        <v>139</v>
      </c>
      <c r="N3004">
        <v>10</v>
      </c>
      <c r="O3004">
        <v>3153.33</v>
      </c>
      <c r="P3004">
        <v>6287</v>
      </c>
      <c r="Q3004" t="str">
        <f t="shared" si="46"/>
        <v>E6 - OTHER</v>
      </c>
    </row>
    <row r="3005" spans="1:17" x14ac:dyDescent="0.35">
      <c r="A3005">
        <v>49</v>
      </c>
      <c r="B3005" t="s">
        <v>421</v>
      </c>
      <c r="C3005">
        <v>2020</v>
      </c>
      <c r="D3005">
        <v>12</v>
      </c>
      <c r="E3005" t="s">
        <v>155</v>
      </c>
      <c r="F3005">
        <v>6</v>
      </c>
      <c r="G3005" t="s">
        <v>138</v>
      </c>
      <c r="H3005">
        <v>616</v>
      </c>
      <c r="I3005" t="s">
        <v>447</v>
      </c>
      <c r="J3005" t="s">
        <v>442</v>
      </c>
      <c r="K3005" t="s">
        <v>443</v>
      </c>
      <c r="L3005">
        <v>4562</v>
      </c>
      <c r="M3005" t="s">
        <v>145</v>
      </c>
      <c r="N3005">
        <v>72</v>
      </c>
      <c r="O3005">
        <v>5697.59</v>
      </c>
      <c r="P3005">
        <v>38002</v>
      </c>
      <c r="Q3005" t="str">
        <f t="shared" si="46"/>
        <v>E6 - OTHER</v>
      </c>
    </row>
    <row r="3006" spans="1:17" x14ac:dyDescent="0.35">
      <c r="A3006">
        <v>49</v>
      </c>
      <c r="B3006" t="s">
        <v>421</v>
      </c>
      <c r="C3006">
        <v>2020</v>
      </c>
      <c r="D3006">
        <v>12</v>
      </c>
      <c r="E3006" t="s">
        <v>155</v>
      </c>
      <c r="F3006">
        <v>5</v>
      </c>
      <c r="G3006" t="s">
        <v>141</v>
      </c>
      <c r="H3006">
        <v>1</v>
      </c>
      <c r="I3006" t="s">
        <v>450</v>
      </c>
      <c r="J3006" t="s">
        <v>451</v>
      </c>
      <c r="K3006" t="s">
        <v>452</v>
      </c>
      <c r="L3006">
        <v>460</v>
      </c>
      <c r="M3006" t="s">
        <v>142</v>
      </c>
      <c r="N3006">
        <v>9</v>
      </c>
      <c r="O3006">
        <v>727.78</v>
      </c>
      <c r="P3006">
        <v>2940</v>
      </c>
      <c r="Q3006" t="str">
        <f t="shared" si="46"/>
        <v>E1 - Residential</v>
      </c>
    </row>
    <row r="3007" spans="1:17" x14ac:dyDescent="0.35">
      <c r="A3007">
        <v>49</v>
      </c>
      <c r="B3007" t="s">
        <v>421</v>
      </c>
      <c r="C3007">
        <v>2020</v>
      </c>
      <c r="D3007">
        <v>12</v>
      </c>
      <c r="E3007" t="s">
        <v>155</v>
      </c>
      <c r="F3007">
        <v>1</v>
      </c>
      <c r="G3007" t="s">
        <v>133</v>
      </c>
      <c r="H3007">
        <v>55</v>
      </c>
      <c r="I3007" t="s">
        <v>428</v>
      </c>
      <c r="J3007" t="s">
        <v>426</v>
      </c>
      <c r="K3007" t="s">
        <v>427</v>
      </c>
      <c r="L3007">
        <v>200</v>
      </c>
      <c r="M3007" t="s">
        <v>144</v>
      </c>
      <c r="N3007">
        <v>2</v>
      </c>
      <c r="O3007">
        <v>861.71</v>
      </c>
      <c r="P3007">
        <v>4175</v>
      </c>
      <c r="Q3007" t="str">
        <f t="shared" si="46"/>
        <v>E3 - Small C&amp;I</v>
      </c>
    </row>
    <row r="3008" spans="1:17" x14ac:dyDescent="0.35">
      <c r="A3008">
        <v>49</v>
      </c>
      <c r="B3008" t="s">
        <v>421</v>
      </c>
      <c r="C3008">
        <v>2020</v>
      </c>
      <c r="D3008">
        <v>12</v>
      </c>
      <c r="E3008" t="s">
        <v>155</v>
      </c>
      <c r="F3008">
        <v>10</v>
      </c>
      <c r="G3008" t="s">
        <v>150</v>
      </c>
      <c r="H3008">
        <v>5</v>
      </c>
      <c r="I3008" t="s">
        <v>537</v>
      </c>
      <c r="J3008" t="s">
        <v>426</v>
      </c>
      <c r="K3008" t="s">
        <v>427</v>
      </c>
      <c r="L3008">
        <v>207</v>
      </c>
      <c r="M3008" t="s">
        <v>152</v>
      </c>
      <c r="N3008">
        <v>1</v>
      </c>
      <c r="O3008">
        <v>61.9</v>
      </c>
      <c r="P3008">
        <v>231</v>
      </c>
      <c r="Q3008" t="str">
        <f t="shared" si="46"/>
        <v>E3 - Small C&amp;I</v>
      </c>
    </row>
    <row r="3009" spans="1:17" x14ac:dyDescent="0.35">
      <c r="A3009">
        <v>49</v>
      </c>
      <c r="B3009" t="s">
        <v>421</v>
      </c>
      <c r="C3009">
        <v>2020</v>
      </c>
      <c r="D3009">
        <v>12</v>
      </c>
      <c r="E3009" t="s">
        <v>155</v>
      </c>
      <c r="F3009">
        <v>3</v>
      </c>
      <c r="G3009" t="s">
        <v>136</v>
      </c>
      <c r="H3009">
        <v>122</v>
      </c>
      <c r="I3009" t="s">
        <v>461</v>
      </c>
      <c r="J3009" t="s">
        <v>462</v>
      </c>
      <c r="K3009" t="s">
        <v>463</v>
      </c>
      <c r="L3009">
        <v>300</v>
      </c>
      <c r="M3009" t="s">
        <v>137</v>
      </c>
      <c r="N3009">
        <v>2</v>
      </c>
      <c r="O3009">
        <v>67623.839999999997</v>
      </c>
      <c r="P3009">
        <v>640650</v>
      </c>
      <c r="Q3009" t="str">
        <f t="shared" si="46"/>
        <v>E5 - Large C&amp;I</v>
      </c>
    </row>
    <row r="3010" spans="1:17" x14ac:dyDescent="0.35">
      <c r="A3010">
        <v>49</v>
      </c>
      <c r="B3010" t="s">
        <v>421</v>
      </c>
      <c r="C3010">
        <v>2020</v>
      </c>
      <c r="D3010">
        <v>12</v>
      </c>
      <c r="E3010" t="s">
        <v>155</v>
      </c>
      <c r="F3010">
        <v>1</v>
      </c>
      <c r="G3010" t="s">
        <v>133</v>
      </c>
      <c r="H3010">
        <v>950</v>
      </c>
      <c r="I3010" t="s">
        <v>429</v>
      </c>
      <c r="J3010" t="s">
        <v>426</v>
      </c>
      <c r="K3010" t="s">
        <v>427</v>
      </c>
      <c r="L3010">
        <v>4512</v>
      </c>
      <c r="M3010" t="s">
        <v>134</v>
      </c>
      <c r="N3010">
        <v>78</v>
      </c>
      <c r="O3010">
        <v>9593.2999999999993</v>
      </c>
      <c r="P3010">
        <v>76434</v>
      </c>
      <c r="Q3010" t="str">
        <f t="shared" ref="Q3010:Q3022" si="47">VLOOKUP(J3010,S:T,2,FALSE)</f>
        <v>E3 - Small C&amp;I</v>
      </c>
    </row>
    <row r="3011" spans="1:17" x14ac:dyDescent="0.35">
      <c r="A3011">
        <v>49</v>
      </c>
      <c r="B3011" t="s">
        <v>421</v>
      </c>
      <c r="C3011">
        <v>2020</v>
      </c>
      <c r="D3011">
        <v>12</v>
      </c>
      <c r="E3011" t="s">
        <v>155</v>
      </c>
      <c r="F3011">
        <v>6</v>
      </c>
      <c r="G3011" t="s">
        <v>138</v>
      </c>
      <c r="H3011">
        <v>34</v>
      </c>
      <c r="I3011" t="s">
        <v>464</v>
      </c>
      <c r="J3011" t="s">
        <v>459</v>
      </c>
      <c r="K3011" t="s">
        <v>460</v>
      </c>
      <c r="L3011">
        <v>700</v>
      </c>
      <c r="M3011" t="s">
        <v>139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421</v>
      </c>
      <c r="C3012">
        <v>2020</v>
      </c>
      <c r="D3012">
        <v>12</v>
      </c>
      <c r="E3012" t="s">
        <v>155</v>
      </c>
      <c r="F3012">
        <v>3</v>
      </c>
      <c r="G3012" t="s">
        <v>136</v>
      </c>
      <c r="H3012">
        <v>951</v>
      </c>
      <c r="I3012" t="s">
        <v>458</v>
      </c>
      <c r="J3012" t="s">
        <v>459</v>
      </c>
      <c r="K3012" t="s">
        <v>460</v>
      </c>
      <c r="L3012">
        <v>4532</v>
      </c>
      <c r="M3012" t="s">
        <v>143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421</v>
      </c>
      <c r="C3013">
        <v>2020</v>
      </c>
      <c r="D3013">
        <v>12</v>
      </c>
      <c r="E3013" t="s">
        <v>155</v>
      </c>
      <c r="F3013">
        <v>5</v>
      </c>
      <c r="G3013" t="s">
        <v>141</v>
      </c>
      <c r="H3013">
        <v>53</v>
      </c>
      <c r="I3013" t="s">
        <v>436</v>
      </c>
      <c r="J3013" t="s">
        <v>434</v>
      </c>
      <c r="K3013" t="s">
        <v>435</v>
      </c>
      <c r="L3013">
        <v>460</v>
      </c>
      <c r="M3013" t="s">
        <v>142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421</v>
      </c>
      <c r="C3014">
        <v>2020</v>
      </c>
      <c r="D3014">
        <v>12</v>
      </c>
      <c r="E3014" t="s">
        <v>155</v>
      </c>
      <c r="F3014">
        <v>5</v>
      </c>
      <c r="G3014" t="s">
        <v>141</v>
      </c>
      <c r="H3014">
        <v>944</v>
      </c>
      <c r="I3014" t="s">
        <v>472</v>
      </c>
      <c r="J3014" t="s">
        <v>473</v>
      </c>
      <c r="K3014" t="s">
        <v>474</v>
      </c>
      <c r="L3014">
        <v>4552</v>
      </c>
      <c r="M3014" t="s">
        <v>157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421</v>
      </c>
      <c r="C3015">
        <v>2020</v>
      </c>
      <c r="D3015">
        <v>12</v>
      </c>
      <c r="E3015" t="s">
        <v>155</v>
      </c>
      <c r="F3015">
        <v>5</v>
      </c>
      <c r="G3015" t="s">
        <v>141</v>
      </c>
      <c r="H3015">
        <v>705</v>
      </c>
      <c r="I3015" t="s">
        <v>438</v>
      </c>
      <c r="J3015" t="s">
        <v>439</v>
      </c>
      <c r="K3015" t="s">
        <v>440</v>
      </c>
      <c r="L3015">
        <v>460</v>
      </c>
      <c r="M3015" t="s">
        <v>142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421</v>
      </c>
      <c r="C3016">
        <v>2020</v>
      </c>
      <c r="D3016">
        <v>12</v>
      </c>
      <c r="E3016" t="s">
        <v>155</v>
      </c>
      <c r="F3016">
        <v>5</v>
      </c>
      <c r="G3016" t="s">
        <v>141</v>
      </c>
      <c r="H3016">
        <v>628</v>
      </c>
      <c r="I3016" t="s">
        <v>441</v>
      </c>
      <c r="J3016" t="s">
        <v>442</v>
      </c>
      <c r="K3016" t="s">
        <v>443</v>
      </c>
      <c r="L3016">
        <v>460</v>
      </c>
      <c r="M3016" t="s">
        <v>142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421</v>
      </c>
      <c r="C3017">
        <v>2020</v>
      </c>
      <c r="D3017">
        <v>12</v>
      </c>
      <c r="E3017" t="s">
        <v>155</v>
      </c>
      <c r="F3017">
        <v>6</v>
      </c>
      <c r="G3017" t="s">
        <v>138</v>
      </c>
      <c r="H3017">
        <v>628</v>
      </c>
      <c r="I3017" t="s">
        <v>441</v>
      </c>
      <c r="J3017" t="s">
        <v>442</v>
      </c>
      <c r="K3017" t="s">
        <v>443</v>
      </c>
      <c r="L3017">
        <v>700</v>
      </c>
      <c r="M3017" t="s">
        <v>139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421</v>
      </c>
      <c r="C3018">
        <v>2020</v>
      </c>
      <c r="D3018">
        <v>12</v>
      </c>
      <c r="E3018" t="s">
        <v>155</v>
      </c>
      <c r="F3018">
        <v>3</v>
      </c>
      <c r="G3018" t="s">
        <v>136</v>
      </c>
      <c r="H3018">
        <v>616</v>
      </c>
      <c r="I3018" t="s">
        <v>447</v>
      </c>
      <c r="J3018" t="s">
        <v>442</v>
      </c>
      <c r="K3018" t="s">
        <v>443</v>
      </c>
      <c r="L3018">
        <v>4532</v>
      </c>
      <c r="M3018" t="s">
        <v>143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421</v>
      </c>
      <c r="C3019">
        <v>2020</v>
      </c>
      <c r="D3019">
        <v>12</v>
      </c>
      <c r="E3019" t="s">
        <v>155</v>
      </c>
      <c r="F3019">
        <v>5</v>
      </c>
      <c r="G3019" t="s">
        <v>141</v>
      </c>
      <c r="H3019">
        <v>616</v>
      </c>
      <c r="I3019" t="s">
        <v>447</v>
      </c>
      <c r="J3019" t="s">
        <v>442</v>
      </c>
      <c r="K3019" t="s">
        <v>443</v>
      </c>
      <c r="L3019">
        <v>4552</v>
      </c>
      <c r="M3019" t="s">
        <v>157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421</v>
      </c>
      <c r="C3020">
        <v>2020</v>
      </c>
      <c r="D3020">
        <v>12</v>
      </c>
      <c r="E3020" t="s">
        <v>155</v>
      </c>
      <c r="F3020">
        <v>3</v>
      </c>
      <c r="G3020" t="s">
        <v>136</v>
      </c>
      <c r="H3020">
        <v>5</v>
      </c>
      <c r="I3020" t="s">
        <v>425</v>
      </c>
      <c r="J3020" t="s">
        <v>426</v>
      </c>
      <c r="K3020" t="s">
        <v>427</v>
      </c>
      <c r="L3020">
        <v>300</v>
      </c>
      <c r="M3020" t="s">
        <v>137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421</v>
      </c>
      <c r="C3021">
        <v>2020</v>
      </c>
      <c r="D3021">
        <v>12</v>
      </c>
      <c r="E3021" t="s">
        <v>155</v>
      </c>
      <c r="F3021">
        <v>1</v>
      </c>
      <c r="G3021" t="s">
        <v>133</v>
      </c>
      <c r="H3021">
        <v>905</v>
      </c>
      <c r="I3021" t="s">
        <v>455</v>
      </c>
      <c r="J3021" t="s">
        <v>423</v>
      </c>
      <c r="K3021" t="s">
        <v>424</v>
      </c>
      <c r="L3021">
        <v>4512</v>
      </c>
      <c r="M3021" t="s">
        <v>134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421</v>
      </c>
      <c r="C3022">
        <v>2020</v>
      </c>
      <c r="D3022">
        <v>12</v>
      </c>
      <c r="E3022" t="s">
        <v>155</v>
      </c>
      <c r="F3022">
        <v>3</v>
      </c>
      <c r="G3022" t="s">
        <v>136</v>
      </c>
      <c r="H3022">
        <v>54</v>
      </c>
      <c r="I3022" t="s">
        <v>477</v>
      </c>
      <c r="J3022" t="s">
        <v>459</v>
      </c>
      <c r="K3022" t="s">
        <v>460</v>
      </c>
      <c r="L3022">
        <v>300</v>
      </c>
      <c r="M3022" t="s">
        <v>137</v>
      </c>
      <c r="N3022">
        <v>3</v>
      </c>
      <c r="O3022">
        <v>746.3</v>
      </c>
      <c r="P3022">
        <v>3479</v>
      </c>
      <c r="Q3022" t="str">
        <f t="shared" si="47"/>
        <v>E3 - Small C&amp;I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556"/>
  <sheetViews>
    <sheetView topLeftCell="A21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44226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181238436.35999998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62604921.009999998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3446846.19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11279550.880000001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17909541.66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21168944.649999999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36360.699999999997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43429289.68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2062098.12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6021968.3499999996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7393447.8099999996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5876571.9699999997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8895.34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146637616.44000003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52650400.689999998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2709589.45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9452744.3399999999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15381237.210000001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20043892.41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32291.61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29513548.989999998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2145773.48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3768462.07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5259509.83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5291257.03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388909.33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719286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364091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31086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60073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11311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1497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8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198771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23856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21321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6287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953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32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8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406</v>
      </c>
      <c r="H47" s="178">
        <v>2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409</v>
      </c>
      <c r="H48" s="178">
        <v>2</v>
      </c>
    </row>
    <row r="49" spans="1:8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  <c r="G49" s="179" t="s">
        <v>411</v>
      </c>
      <c r="H49" s="178">
        <v>2</v>
      </c>
    </row>
    <row r="50" spans="1:8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403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404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405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406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407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408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409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410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411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412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413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414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403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404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405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406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407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408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409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410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411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412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413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414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403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404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405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406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407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408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409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410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411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412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413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414</v>
      </c>
      <c r="E2513">
        <v>26</v>
      </c>
    </row>
    <row r="2514" spans="1:5" x14ac:dyDescent="0.35">
      <c r="A2514" t="s">
        <v>62</v>
      </c>
      <c r="B2514" s="175">
        <v>44191</v>
      </c>
      <c r="C2514">
        <v>49</v>
      </c>
      <c r="D2514" t="s">
        <v>405</v>
      </c>
      <c r="E2514">
        <v>5</v>
      </c>
    </row>
    <row r="2515" spans="1:5" x14ac:dyDescent="0.35">
      <c r="A2515" t="s">
        <v>62</v>
      </c>
      <c r="B2515" s="175">
        <v>44191</v>
      </c>
      <c r="C2515">
        <v>49</v>
      </c>
      <c r="D2515" t="s">
        <v>411</v>
      </c>
      <c r="E2515">
        <v>2</v>
      </c>
    </row>
    <row r="2516" spans="1:5" x14ac:dyDescent="0.35">
      <c r="A2516" t="s">
        <v>62</v>
      </c>
      <c r="B2516" s="175">
        <v>44191</v>
      </c>
      <c r="C2516">
        <v>49</v>
      </c>
      <c r="D2516" t="s">
        <v>412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403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404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405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406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407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408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409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410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411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412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413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414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403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404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405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406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407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408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409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410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411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412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413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414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403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404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405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406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407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408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409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410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411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412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413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414</v>
      </c>
      <c r="E2552">
        <v>32</v>
      </c>
    </row>
    <row r="2553" spans="1:5" x14ac:dyDescent="0.35">
      <c r="A2553" t="s">
        <v>62</v>
      </c>
      <c r="B2553" s="175">
        <v>44226</v>
      </c>
      <c r="C2553">
        <v>49</v>
      </c>
      <c r="D2553" t="s">
        <v>405</v>
      </c>
      <c r="E2553">
        <v>2</v>
      </c>
    </row>
    <row r="2554" spans="1:5" x14ac:dyDescent="0.35">
      <c r="A2554" t="s">
        <v>62</v>
      </c>
      <c r="B2554" s="175">
        <v>44226</v>
      </c>
      <c r="C2554">
        <v>49</v>
      </c>
      <c r="D2554" t="s">
        <v>406</v>
      </c>
      <c r="E2554">
        <v>2</v>
      </c>
    </row>
    <row r="2555" spans="1:5" x14ac:dyDescent="0.35">
      <c r="A2555" t="s">
        <v>62</v>
      </c>
      <c r="B2555" s="175">
        <v>44226</v>
      </c>
      <c r="C2555">
        <v>49</v>
      </c>
      <c r="D2555" t="s">
        <v>409</v>
      </c>
      <c r="E2555">
        <v>2</v>
      </c>
    </row>
    <row r="2556" spans="1:5" x14ac:dyDescent="0.35">
      <c r="A2556" t="s">
        <v>62</v>
      </c>
      <c r="B2556" s="175">
        <v>44226</v>
      </c>
      <c r="C2556">
        <v>49</v>
      </c>
      <c r="D2556" t="s">
        <v>411</v>
      </c>
      <c r="E2556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42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42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42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42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42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42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42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42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42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42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42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42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42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42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42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42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42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42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42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42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42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42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42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42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42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42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42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42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42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42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42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42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42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42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42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42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42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42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42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42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42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42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42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42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42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42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42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42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42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42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42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42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42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42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42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42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42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42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42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42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42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42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42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42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42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42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42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42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42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42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42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42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42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42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42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42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42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42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42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42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42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42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42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42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42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42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42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42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42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42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42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42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42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42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42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42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42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42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42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42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42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42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42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42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42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42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42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42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42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42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42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42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42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42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42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42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42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42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42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42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42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42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42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42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42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42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42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42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42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42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42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42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42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42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42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42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42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42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42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42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42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42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42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42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42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42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42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42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42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42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42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42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42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42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973B56-30BF-46F7-B54B-548DFB8C7C52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2e695b4-9150-42fe-b9c3-37332672e6b0"/>
    <ds:schemaRef ds:uri="http://purl.org/dc/elements/1.1/"/>
    <ds:schemaRef ds:uri="http://schemas.microsoft.com/office/2006/metadata/properties"/>
    <ds:schemaRef ds:uri="f0d9c22b-fcf1-4ac5-af28-836ba5e16df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2021-02-08T16:42:14Z</cp:lastPrinted>
  <dcterms:created xsi:type="dcterms:W3CDTF">2020-04-08T09:56:20Z</dcterms:created>
  <dcterms:modified xsi:type="dcterms:W3CDTF">2021-02-16T15:52:42Z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367190578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